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User01" reservationPassword="96A7"/>
  <workbookPr codeName="ThisWorkbook"/>
  <bookViews>
    <workbookView xWindow="0" yWindow="0" windowWidth="16383" windowHeight="8186" tabRatio="188"/>
  </bookViews>
  <sheets>
    <sheet name="Paver Calculator" sheetId="1" r:id="rId1"/>
  </sheets>
  <calcPr calcId="145621" concurrentCalc="0"/>
</workbook>
</file>

<file path=xl/calcChain.xml><?xml version="1.0" encoding="utf-8"?>
<calcChain xmlns="http://schemas.openxmlformats.org/spreadsheetml/2006/main">
  <c r="B100" i="1" l="1"/>
  <c r="B99" i="1"/>
  <c r="B98" i="1"/>
  <c r="B97" i="1"/>
  <c r="B7" i="1"/>
  <c r="B140" i="1"/>
  <c r="C140" i="1"/>
  <c r="D140" i="1"/>
  <c r="E140" i="1"/>
  <c r="F140" i="1"/>
  <c r="B139" i="1"/>
  <c r="C139" i="1"/>
  <c r="B138" i="1"/>
  <c r="C138" i="1"/>
  <c r="D138" i="1"/>
  <c r="E138" i="1"/>
  <c r="F138" i="1"/>
  <c r="D139" i="1"/>
  <c r="E139" i="1"/>
  <c r="F139" i="1"/>
  <c r="B131" i="1"/>
  <c r="C131" i="1"/>
  <c r="D131" i="1"/>
  <c r="E131" i="1"/>
  <c r="F131" i="1"/>
  <c r="B108" i="1"/>
  <c r="B107" i="1"/>
  <c r="B106" i="1"/>
  <c r="B123" i="1"/>
  <c r="B122" i="1"/>
  <c r="B130" i="1"/>
  <c r="C130" i="1"/>
  <c r="D130" i="1"/>
  <c r="E130" i="1"/>
  <c r="F130" i="1"/>
  <c r="C123" i="1"/>
  <c r="D123" i="1"/>
  <c r="E123" i="1"/>
  <c r="F123" i="1"/>
  <c r="C108" i="1"/>
  <c r="D108" i="1"/>
  <c r="E108" i="1"/>
  <c r="F108" i="1"/>
  <c r="B67" i="1"/>
  <c r="C106" i="1"/>
  <c r="D106" i="1"/>
  <c r="E106" i="1"/>
  <c r="F106" i="1"/>
  <c r="C107" i="1"/>
  <c r="D107" i="1"/>
  <c r="E107" i="1"/>
  <c r="F107" i="1"/>
  <c r="C100" i="1"/>
  <c r="D100" i="1"/>
  <c r="E100" i="1"/>
  <c r="F100" i="1"/>
  <c r="C99" i="1"/>
  <c r="D99" i="1"/>
  <c r="E99" i="1"/>
  <c r="F99" i="1"/>
  <c r="C98" i="1"/>
  <c r="D98" i="1"/>
  <c r="E98" i="1"/>
  <c r="F98" i="1"/>
  <c r="C97" i="1"/>
  <c r="D97" i="1"/>
  <c r="E97" i="1"/>
  <c r="F97" i="1"/>
  <c r="C67" i="1"/>
  <c r="D67" i="1"/>
  <c r="E67" i="1"/>
  <c r="F67" i="1"/>
  <c r="B65" i="1"/>
  <c r="C65" i="1"/>
  <c r="D65" i="1"/>
  <c r="E65" i="1"/>
  <c r="F65" i="1"/>
  <c r="B58" i="1"/>
  <c r="C58" i="1"/>
  <c r="D58" i="1"/>
  <c r="F59" i="1"/>
  <c r="B59" i="1"/>
  <c r="C59" i="1"/>
  <c r="D59" i="1"/>
  <c r="E59" i="1"/>
  <c r="F58" i="1"/>
  <c r="E58" i="1"/>
  <c r="B56" i="1"/>
  <c r="B55" i="1"/>
  <c r="C41" i="1"/>
  <c r="D41" i="1"/>
  <c r="E41" i="1"/>
  <c r="F41" i="1"/>
  <c r="B39" i="1"/>
  <c r="C39" i="1"/>
  <c r="D39" i="1"/>
  <c r="E39" i="1"/>
  <c r="F39" i="1"/>
  <c r="B41" i="1"/>
  <c r="B81" i="1"/>
  <c r="C81" i="1"/>
  <c r="D81" i="1"/>
  <c r="E81" i="1"/>
  <c r="F81" i="1"/>
  <c r="B90" i="1"/>
  <c r="C90" i="1"/>
  <c r="D90" i="1"/>
  <c r="E90" i="1"/>
  <c r="F90" i="1"/>
  <c r="B89" i="1"/>
  <c r="C89" i="1"/>
  <c r="D89" i="1"/>
  <c r="E89" i="1"/>
  <c r="F89" i="1"/>
  <c r="B73" i="1"/>
  <c r="C73" i="1"/>
  <c r="D73" i="1"/>
  <c r="E73" i="1"/>
  <c r="F73" i="1"/>
  <c r="C122" i="1"/>
  <c r="D122" i="1"/>
  <c r="E122" i="1"/>
  <c r="F122" i="1"/>
  <c r="B114" i="1"/>
  <c r="C114" i="1"/>
  <c r="D114" i="1"/>
  <c r="E114" i="1"/>
  <c r="F114" i="1"/>
  <c r="C56" i="1"/>
  <c r="D56" i="1"/>
  <c r="E56" i="1"/>
  <c r="F56" i="1"/>
  <c r="C55" i="1"/>
  <c r="D55" i="1"/>
  <c r="E55" i="1"/>
  <c r="F55" i="1"/>
  <c r="C7" i="1"/>
  <c r="D7" i="1"/>
  <c r="E7" i="1"/>
  <c r="F7" i="1"/>
  <c r="B8" i="1"/>
  <c r="C8" i="1"/>
  <c r="D8" i="1"/>
  <c r="E8" i="1"/>
  <c r="F8" i="1"/>
  <c r="B15" i="1"/>
  <c r="C15" i="1"/>
  <c r="D15" i="1"/>
  <c r="E15" i="1"/>
  <c r="F15" i="1"/>
  <c r="B16" i="1"/>
  <c r="C16" i="1"/>
  <c r="D16" i="1"/>
  <c r="E16" i="1"/>
  <c r="F16" i="1"/>
  <c r="B23" i="1"/>
  <c r="C23" i="1"/>
  <c r="D23" i="1"/>
  <c r="E23" i="1"/>
  <c r="F23" i="1"/>
  <c r="B24" i="1"/>
  <c r="C24" i="1"/>
  <c r="D24" i="1"/>
  <c r="E24" i="1"/>
  <c r="F24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47" i="1"/>
  <c r="C47" i="1"/>
  <c r="D47" i="1"/>
  <c r="E47" i="1"/>
  <c r="F47" i="1"/>
  <c r="B48" i="1"/>
  <c r="C48" i="1"/>
  <c r="D48" i="1"/>
  <c r="E48" i="1"/>
  <c r="F48" i="1"/>
</calcChain>
</file>

<file path=xl/sharedStrings.xml><?xml version="1.0" encoding="utf-8"?>
<sst xmlns="http://schemas.openxmlformats.org/spreadsheetml/2006/main" count="81" uniqueCount="34">
  <si>
    <t>TOTAL LAYERS</t>
  </si>
  <si>
    <t>ORDER QUANTITY  (# PCS)</t>
  </si>
  <si>
    <t># OF LAYERS</t>
  </si>
  <si>
    <t>MUSTER K</t>
  </si>
  <si>
    <t>SQUARE FEET =</t>
  </si>
  <si>
    <t># LARGE RECS (C) =</t>
  </si>
  <si>
    <t># SQUARES (B) =</t>
  </si>
  <si>
    <t>MUSTER M</t>
  </si>
  <si>
    <t># SMALL RECS (A) =</t>
  </si>
  <si>
    <t>MUSTER N</t>
  </si>
  <si>
    <t>MUSTER W</t>
  </si>
  <si>
    <t>2 PC RUNNING BOND</t>
  </si>
  <si>
    <t>STEP RUNNING BOND</t>
  </si>
  <si>
    <t>SQUARE RUNNING BOND</t>
  </si>
  <si>
    <t>PAVER PATTERNS</t>
  </si>
  <si>
    <t>HOPSCOTCH</t>
  </si>
  <si>
    <t>NORTHWEST BLEND</t>
  </si>
  <si>
    <t xml:space="preserve">DIAMOND </t>
  </si>
  <si>
    <t xml:space="preserve">WEAVING </t>
  </si>
  <si>
    <t xml:space="preserve">COLUMBIA VILLA </t>
  </si>
  <si>
    <t xml:space="preserve">METRO BLEND </t>
  </si>
  <si>
    <t xml:space="preserve">SMALL DIAMOND </t>
  </si>
  <si>
    <t xml:space="preserve">BASKET WEAVE </t>
  </si>
  <si>
    <t># LARGE SQUARE (D) =</t>
  </si>
  <si>
    <t># SQUARE (B) =</t>
  </si>
  <si>
    <t>OR</t>
  </si>
  <si>
    <t># IRREG LARGE RECS (E) =</t>
  </si>
  <si>
    <t>RUNNING BOND</t>
  </si>
  <si>
    <t xml:space="preserve">OR </t>
  </si>
  <si>
    <t># X-LARGE RECS (F) =</t>
  </si>
  <si>
    <t># LARGE SQUARES (D) =</t>
  </si>
  <si>
    <t>CITY CENTER</t>
  </si>
  <si>
    <t># OF 
PALLETS</t>
  </si>
  <si>
    <t>Enter the square feet
in the orange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</si>
</sst>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u/>
      <sz val="36"/>
      <name val="Arial"/>
      <family val="2"/>
    </font>
    <font>
      <u/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u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hidden="1"/>
    </xf>
    <xf numFmtId="0" fontId="0" fillId="2" borderId="3" xfId="0" applyFont="1" applyFill="1" applyBorder="1" applyAlignment="1" applyProtection="1">
      <alignment horizontal="right"/>
      <protection hidden="1"/>
    </xf>
    <xf numFmtId="1" fontId="0" fillId="2" borderId="0" xfId="0" applyNumberFormat="1" applyFill="1" applyProtection="1">
      <protection locked="0" hidden="1"/>
    </xf>
    <xf numFmtId="0" fontId="0" fillId="0" borderId="5" xfId="0" applyBorder="1" applyProtection="1">
      <protection hidden="1"/>
    </xf>
    <xf numFmtId="1" fontId="0" fillId="0" borderId="6" xfId="0" applyNumberFormat="1" applyBorder="1" applyProtection="1">
      <protection hidden="1"/>
    </xf>
    <xf numFmtId="1" fontId="0" fillId="4" borderId="0" xfId="0" applyNumberFormat="1" applyFill="1" applyProtection="1">
      <protection hidden="1"/>
    </xf>
    <xf numFmtId="0" fontId="0" fillId="4" borderId="0" xfId="0" applyFill="1" applyProtection="1">
      <protection hidden="1"/>
    </xf>
    <xf numFmtId="0" fontId="3" fillId="4" borderId="1" xfId="0" applyFont="1" applyFill="1" applyBorder="1" applyAlignment="1" applyProtection="1">
      <alignment wrapText="1"/>
      <protection hidden="1"/>
    </xf>
    <xf numFmtId="1" fontId="3" fillId="4" borderId="1" xfId="0" applyNumberFormat="1" applyFont="1" applyFill="1" applyBorder="1" applyProtection="1">
      <protection hidden="1"/>
    </xf>
    <xf numFmtId="0" fontId="3" fillId="4" borderId="1" xfId="0" applyFont="1" applyFill="1" applyBorder="1" applyProtection="1">
      <protection hidden="1"/>
    </xf>
    <xf numFmtId="0" fontId="3" fillId="4" borderId="2" xfId="0" applyFont="1" applyFill="1" applyBorder="1" applyProtection="1">
      <protection hidden="1"/>
    </xf>
    <xf numFmtId="0" fontId="0" fillId="4" borderId="0" xfId="0" applyFill="1" applyAlignment="1" applyProtection="1">
      <alignment wrapText="1"/>
      <protection hidden="1"/>
    </xf>
    <xf numFmtId="0" fontId="0" fillId="4" borderId="4" xfId="0" applyFill="1" applyBorder="1" applyProtection="1">
      <protection hidden="1"/>
    </xf>
    <xf numFmtId="0" fontId="0" fillId="4" borderId="6" xfId="0" applyFill="1" applyBorder="1" applyAlignment="1" applyProtection="1">
      <alignment wrapText="1"/>
      <protection hidden="1"/>
    </xf>
    <xf numFmtId="1" fontId="0" fillId="4" borderId="6" xfId="0" applyNumberFormat="1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7" xfId="0" applyFill="1" applyBorder="1" applyProtection="1">
      <protection hidden="1"/>
    </xf>
    <xf numFmtId="0" fontId="0" fillId="4" borderId="1" xfId="0" applyFill="1" applyBorder="1" applyAlignment="1" applyProtection="1">
      <alignment wrapText="1"/>
      <protection hidden="1"/>
    </xf>
    <xf numFmtId="1" fontId="0" fillId="4" borderId="1" xfId="0" applyNumberFormat="1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3" xfId="0" applyFill="1" applyBorder="1" applyAlignment="1" applyProtection="1">
      <alignment horizontal="right"/>
      <protection hidden="1"/>
    </xf>
    <xf numFmtId="0" fontId="0" fillId="4" borderId="5" xfId="0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0" fontId="0" fillId="4" borderId="9" xfId="0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0" fontId="6" fillId="4" borderId="0" xfId="0" applyFont="1" applyFill="1" applyAlignment="1" applyProtection="1">
      <alignment horizontal="left" indent="13"/>
      <protection hidden="1"/>
    </xf>
    <xf numFmtId="0" fontId="6" fillId="4" borderId="3" xfId="0" applyFont="1" applyFill="1" applyBorder="1" applyAlignment="1" applyProtection="1">
      <alignment horizontal="left" indent="13"/>
      <protection hidden="1"/>
    </xf>
    <xf numFmtId="0" fontId="1" fillId="4" borderId="8" xfId="0" applyFont="1" applyFill="1" applyBorder="1" applyAlignment="1" applyProtection="1">
      <protection hidden="1"/>
    </xf>
    <xf numFmtId="0" fontId="0" fillId="4" borderId="6" xfId="0" applyFont="1" applyFill="1" applyBorder="1" applyAlignment="1" applyProtection="1">
      <alignment horizontal="center" wrapText="1"/>
      <protection hidden="1"/>
    </xf>
    <xf numFmtId="1" fontId="0" fillId="4" borderId="6" xfId="0" applyNumberFormat="1" applyFont="1" applyFill="1" applyBorder="1" applyAlignment="1" applyProtection="1">
      <alignment horizontal="center" wrapText="1"/>
      <protection hidden="1"/>
    </xf>
    <xf numFmtId="14" fontId="0" fillId="4" borderId="6" xfId="0" applyNumberForma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Protection="1">
      <protection hidden="1"/>
    </xf>
    <xf numFmtId="1" fontId="1" fillId="4" borderId="1" xfId="0" applyNumberFormat="1" applyFont="1" applyFill="1" applyBorder="1" applyAlignment="1" applyProtection="1">
      <protection hidden="1"/>
    </xf>
    <xf numFmtId="1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microsoft.com/office/2007/relationships/hdphoto" Target="../media/hdphoto1.wdp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400929</xdr:colOff>
      <xdr:row>10</xdr:row>
      <xdr:rowOff>35168</xdr:rowOff>
    </xdr:from>
    <xdr:to>
      <xdr:col>8</xdr:col>
      <xdr:colOff>506007</xdr:colOff>
      <xdr:row>17</xdr:row>
      <xdr:rowOff>122388</xdr:rowOff>
    </xdr:to>
    <xdr:pic>
      <xdr:nvPicPr>
        <xdr:cNvPr id="10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701" y="2841673"/>
          <a:ext cx="1736931" cy="12618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414997</xdr:colOff>
      <xdr:row>18</xdr:row>
      <xdr:rowOff>35168</xdr:rowOff>
    </xdr:from>
    <xdr:to>
      <xdr:col>8</xdr:col>
      <xdr:colOff>490827</xdr:colOff>
      <xdr:row>25</xdr:row>
      <xdr:rowOff>122387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8769" y="4178103"/>
          <a:ext cx="1707683" cy="12618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436100</xdr:colOff>
      <xdr:row>26</xdr:row>
      <xdr:rowOff>28135</xdr:rowOff>
    </xdr:from>
    <xdr:to>
      <xdr:col>8</xdr:col>
      <xdr:colOff>485438</xdr:colOff>
      <xdr:row>33</xdr:row>
      <xdr:rowOff>161075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9872" y="5507501"/>
          <a:ext cx="1681191" cy="13075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450166</xdr:colOff>
      <xdr:row>42</xdr:row>
      <xdr:rowOff>84406</xdr:rowOff>
    </xdr:from>
    <xdr:to>
      <xdr:col>8</xdr:col>
      <xdr:colOff>492368</xdr:colOff>
      <xdr:row>49</xdr:row>
      <xdr:rowOff>62238</xdr:rowOff>
    </xdr:to>
    <xdr:pic>
      <xdr:nvPicPr>
        <xdr:cNvPr id="10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biLevel thresh="50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3938" y="8264769"/>
          <a:ext cx="1674055" cy="11595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147711</xdr:colOff>
      <xdr:row>0</xdr:row>
      <xdr:rowOff>70338</xdr:rowOff>
    </xdr:from>
    <xdr:to>
      <xdr:col>1</xdr:col>
      <xdr:colOff>450050</xdr:colOff>
      <xdr:row>1</xdr:row>
      <xdr:rowOff>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711" y="70338"/>
          <a:ext cx="1969361" cy="858148"/>
        </a:xfrm>
        <a:prstGeom prst="rect">
          <a:avLst/>
        </a:prstGeom>
      </xdr:spPr>
    </xdr:pic>
    <xdr:clientData/>
  </xdr:twoCellAnchor>
  <xdr:twoCellAnchor editAs="oneCell">
    <xdr:from>
      <xdr:col>6</xdr:col>
      <xdr:colOff>443145</xdr:colOff>
      <xdr:row>2</xdr:row>
      <xdr:rowOff>28145</xdr:rowOff>
    </xdr:from>
    <xdr:to>
      <xdr:col>8</xdr:col>
      <xdr:colOff>485267</xdr:colOff>
      <xdr:row>9</xdr:row>
      <xdr:rowOff>150534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06917" y="1448982"/>
          <a:ext cx="1673975" cy="1353312"/>
        </a:xfrm>
        <a:prstGeom prst="rect">
          <a:avLst/>
        </a:prstGeom>
      </xdr:spPr>
    </xdr:pic>
    <xdr:clientData/>
  </xdr:twoCellAnchor>
  <xdr:twoCellAnchor editAs="oneCell">
    <xdr:from>
      <xdr:col>6</xdr:col>
      <xdr:colOff>450170</xdr:colOff>
      <xdr:row>34</xdr:row>
      <xdr:rowOff>28134</xdr:rowOff>
    </xdr:from>
    <xdr:to>
      <xdr:col>8</xdr:col>
      <xdr:colOff>492368</xdr:colOff>
      <xdr:row>41</xdr:row>
      <xdr:rowOff>147006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r="14468" b="17801"/>
        <a:stretch/>
      </xdr:blipFill>
      <xdr:spPr>
        <a:xfrm>
          <a:off x="6013942" y="6850965"/>
          <a:ext cx="1674051" cy="1307592"/>
        </a:xfrm>
        <a:prstGeom prst="rect">
          <a:avLst/>
        </a:prstGeom>
      </xdr:spPr>
    </xdr:pic>
    <xdr:clientData/>
  </xdr:twoCellAnchor>
  <xdr:twoCellAnchor editAs="oneCell">
    <xdr:from>
      <xdr:col>6</xdr:col>
      <xdr:colOff>422034</xdr:colOff>
      <xdr:row>50</xdr:row>
      <xdr:rowOff>56270</xdr:rowOff>
    </xdr:from>
    <xdr:to>
      <xdr:col>8</xdr:col>
      <xdr:colOff>547815</xdr:colOff>
      <xdr:row>59</xdr:row>
      <xdr:rowOff>63304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985806" y="9587132"/>
          <a:ext cx="1757634" cy="1519311"/>
        </a:xfrm>
        <a:prstGeom prst="rect">
          <a:avLst/>
        </a:prstGeom>
      </xdr:spPr>
    </xdr:pic>
    <xdr:clientData/>
  </xdr:twoCellAnchor>
  <xdr:twoCellAnchor editAs="oneCell">
    <xdr:from>
      <xdr:col>6</xdr:col>
      <xdr:colOff>450165</xdr:colOff>
      <xdr:row>60</xdr:row>
      <xdr:rowOff>35169</xdr:rowOff>
    </xdr:from>
    <xdr:to>
      <xdr:col>8</xdr:col>
      <xdr:colOff>534097</xdr:colOff>
      <xdr:row>67</xdr:row>
      <xdr:rowOff>163185</xdr:rowOff>
    </xdr:to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b="19118"/>
        <a:stretch/>
      </xdr:blipFill>
      <xdr:spPr>
        <a:xfrm>
          <a:off x="6013937" y="11247120"/>
          <a:ext cx="1715785" cy="1316736"/>
        </a:xfrm>
        <a:prstGeom prst="rect">
          <a:avLst/>
        </a:prstGeom>
      </xdr:spPr>
    </xdr:pic>
    <xdr:clientData/>
  </xdr:twoCellAnchor>
  <xdr:twoCellAnchor editAs="oneCell">
    <xdr:from>
      <xdr:col>6</xdr:col>
      <xdr:colOff>422032</xdr:colOff>
      <xdr:row>68</xdr:row>
      <xdr:rowOff>21101</xdr:rowOff>
    </xdr:from>
    <xdr:to>
      <xdr:col>8</xdr:col>
      <xdr:colOff>492569</xdr:colOff>
      <xdr:row>75</xdr:row>
      <xdr:rowOff>156151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985804" y="13941083"/>
          <a:ext cx="1702390" cy="1316736"/>
        </a:xfrm>
        <a:prstGeom prst="rect">
          <a:avLst/>
        </a:prstGeom>
      </xdr:spPr>
    </xdr:pic>
    <xdr:clientData/>
  </xdr:twoCellAnchor>
  <xdr:twoCellAnchor editAs="oneCell">
    <xdr:from>
      <xdr:col>6</xdr:col>
      <xdr:colOff>429066</xdr:colOff>
      <xdr:row>76</xdr:row>
      <xdr:rowOff>28512</xdr:rowOff>
    </xdr:from>
    <xdr:to>
      <xdr:col>8</xdr:col>
      <xdr:colOff>499603</xdr:colOff>
      <xdr:row>83</xdr:row>
      <xdr:rowOff>163561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992838" y="15298992"/>
          <a:ext cx="1702390" cy="1316736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457200</xdr:colOff>
      <xdr:row>84</xdr:row>
      <xdr:rowOff>28136</xdr:rowOff>
    </xdr:from>
    <xdr:to>
      <xdr:col>8</xdr:col>
      <xdr:colOff>490000</xdr:colOff>
      <xdr:row>91</xdr:row>
      <xdr:rowOff>163186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020972" y="16649114"/>
          <a:ext cx="1664653" cy="1316736"/>
        </a:xfrm>
        <a:prstGeom prst="rect">
          <a:avLst/>
        </a:prstGeom>
      </xdr:spPr>
    </xdr:pic>
    <xdr:clientData/>
  </xdr:twoCellAnchor>
  <xdr:twoCellAnchor editAs="oneCell">
    <xdr:from>
      <xdr:col>6</xdr:col>
      <xdr:colOff>450167</xdr:colOff>
      <xdr:row>92</xdr:row>
      <xdr:rowOff>63304</xdr:rowOff>
    </xdr:from>
    <xdr:to>
      <xdr:col>8</xdr:col>
      <xdr:colOff>471267</xdr:colOff>
      <xdr:row>100</xdr:row>
      <xdr:rowOff>140719</xdr:rowOff>
    </xdr:to>
    <xdr:pic>
      <xdr:nvPicPr>
        <xdr:cNvPr id="24" name="Picture 23"/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t="8930"/>
        <a:stretch/>
      </xdr:blipFill>
      <xdr:spPr>
        <a:xfrm>
          <a:off x="6013939" y="18034781"/>
          <a:ext cx="1652953" cy="1420880"/>
        </a:xfrm>
        <a:prstGeom prst="rect">
          <a:avLst/>
        </a:prstGeom>
      </xdr:spPr>
    </xdr:pic>
    <xdr:clientData/>
  </xdr:twoCellAnchor>
  <xdr:twoCellAnchor editAs="oneCell">
    <xdr:from>
      <xdr:col>6</xdr:col>
      <xdr:colOff>450166</xdr:colOff>
      <xdr:row>101</xdr:row>
      <xdr:rowOff>14067</xdr:rowOff>
    </xdr:from>
    <xdr:to>
      <xdr:col>8</xdr:col>
      <xdr:colOff>466269</xdr:colOff>
      <xdr:row>108</xdr:row>
      <xdr:rowOff>158261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013938" y="19497821"/>
          <a:ext cx="1647956" cy="1325880"/>
        </a:xfrm>
        <a:prstGeom prst="rect">
          <a:avLst/>
        </a:prstGeom>
      </xdr:spPr>
    </xdr:pic>
    <xdr:clientData/>
  </xdr:twoCellAnchor>
  <xdr:twoCellAnchor editAs="oneCell">
    <xdr:from>
      <xdr:col>6</xdr:col>
      <xdr:colOff>464232</xdr:colOff>
      <xdr:row>109</xdr:row>
      <xdr:rowOff>21102</xdr:rowOff>
    </xdr:from>
    <xdr:to>
      <xdr:col>8</xdr:col>
      <xdr:colOff>478301</xdr:colOff>
      <xdr:row>116</xdr:row>
      <xdr:rowOff>156152</xdr:rowOff>
    </xdr:to>
    <xdr:pic>
      <xdr:nvPicPr>
        <xdr:cNvPr id="27" name="Picture 26"/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t="10915"/>
        <a:stretch/>
      </xdr:blipFill>
      <xdr:spPr>
        <a:xfrm>
          <a:off x="6028004" y="20855354"/>
          <a:ext cx="1645922" cy="1316736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457200</xdr:colOff>
      <xdr:row>117</xdr:row>
      <xdr:rowOff>21101</xdr:rowOff>
    </xdr:from>
    <xdr:to>
      <xdr:col>8</xdr:col>
      <xdr:colOff>471267</xdr:colOff>
      <xdr:row>124</xdr:row>
      <xdr:rowOff>156151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020972" y="22205852"/>
          <a:ext cx="1645920" cy="1316736"/>
        </a:xfrm>
        <a:prstGeom prst="rect">
          <a:avLst/>
        </a:prstGeom>
      </xdr:spPr>
    </xdr:pic>
    <xdr:clientData/>
  </xdr:twoCellAnchor>
  <xdr:twoCellAnchor editAs="oneCell">
    <xdr:from>
      <xdr:col>6</xdr:col>
      <xdr:colOff>471268</xdr:colOff>
      <xdr:row>125</xdr:row>
      <xdr:rowOff>21102</xdr:rowOff>
    </xdr:from>
    <xdr:to>
      <xdr:col>8</xdr:col>
      <xdr:colOff>471266</xdr:colOff>
      <xdr:row>132</xdr:row>
      <xdr:rowOff>156152</xdr:rowOff>
    </xdr:to>
    <xdr:pic>
      <xdr:nvPicPr>
        <xdr:cNvPr id="1024" name="Picture 102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35040" y="23556351"/>
          <a:ext cx="1631851" cy="1316736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457200</xdr:colOff>
      <xdr:row>133</xdr:row>
      <xdr:rowOff>35169</xdr:rowOff>
    </xdr:from>
    <xdr:to>
      <xdr:col>8</xdr:col>
      <xdr:colOff>478300</xdr:colOff>
      <xdr:row>141</xdr:row>
      <xdr:rowOff>1406</xdr:rowOff>
    </xdr:to>
    <xdr:pic>
      <xdr:nvPicPr>
        <xdr:cNvPr id="1032" name="Picture 1031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020972" y="24920917"/>
          <a:ext cx="1652953" cy="1316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69"/>
  <sheetViews>
    <sheetView tabSelected="1" workbookViewId="0">
      <pane ySplit="2" topLeftCell="A3" activePane="bottomLeft" state="frozen"/>
      <selection pane="bottomLeft" activeCell="B21" sqref="B21"/>
    </sheetView>
  </sheetViews>
  <sheetFormatPr defaultColWidth="11.59765625" defaultRowHeight="12.75" x14ac:dyDescent="0.25"/>
  <cols>
    <col min="1" max="1" width="23.69921875" style="1" customWidth="1"/>
    <col min="2" max="2" width="14.5" style="41" customWidth="1"/>
    <col min="3" max="3" width="11.59765625" style="1" customWidth="1"/>
    <col min="4" max="4" width="11.59765625" style="1"/>
    <col min="5" max="5" width="13.796875" style="1" bestFit="1" customWidth="1"/>
    <col min="6" max="9" width="11.59765625" style="1"/>
    <col min="10" max="23" width="11.59765625" style="7"/>
    <col min="24" max="16384" width="11.59765625" style="1"/>
  </cols>
  <sheetData>
    <row r="1" spans="1:9" ht="73.150000000000006" customHeight="1" thickTop="1" x14ac:dyDescent="0.75">
      <c r="A1" s="30"/>
      <c r="B1" s="40"/>
      <c r="C1" s="35" t="s">
        <v>14</v>
      </c>
      <c r="D1" s="35"/>
      <c r="E1" s="35"/>
      <c r="F1" s="35"/>
      <c r="G1" s="35"/>
      <c r="H1" s="35"/>
      <c r="I1" s="36"/>
    </row>
    <row r="2" spans="1:9" ht="38.799999999999997" thickBot="1" x14ac:dyDescent="0.3">
      <c r="A2" s="37" t="s">
        <v>33</v>
      </c>
      <c r="B2" s="38"/>
      <c r="C2" s="31" t="s">
        <v>0</v>
      </c>
      <c r="D2" s="32" t="s">
        <v>1</v>
      </c>
      <c r="E2" s="32" t="s">
        <v>32</v>
      </c>
      <c r="F2" s="32" t="s">
        <v>2</v>
      </c>
      <c r="G2" s="16"/>
      <c r="H2" s="33">
        <v>42626</v>
      </c>
      <c r="I2" s="17"/>
    </row>
    <row r="3" spans="1:9" ht="20.5" thickTop="1" x14ac:dyDescent="0.35">
      <c r="A3" s="34" t="s">
        <v>3</v>
      </c>
      <c r="B3" s="34"/>
      <c r="C3" s="8"/>
      <c r="D3" s="9"/>
      <c r="E3" s="10"/>
      <c r="F3" s="10"/>
      <c r="G3" s="10"/>
      <c r="H3" s="10"/>
      <c r="I3" s="11"/>
    </row>
    <row r="4" spans="1:9" x14ac:dyDescent="0.25">
      <c r="A4" s="22"/>
      <c r="B4" s="6"/>
      <c r="C4" s="12"/>
      <c r="D4" s="6"/>
      <c r="E4" s="7"/>
      <c r="F4" s="7"/>
      <c r="G4" s="7"/>
      <c r="H4" s="7"/>
      <c r="I4" s="13"/>
    </row>
    <row r="5" spans="1:9" x14ac:dyDescent="0.25">
      <c r="A5" s="2" t="s">
        <v>4</v>
      </c>
      <c r="B5" s="3">
        <v>100</v>
      </c>
      <c r="C5" s="12"/>
      <c r="D5" s="6"/>
      <c r="E5" s="7"/>
      <c r="F5" s="7"/>
      <c r="G5" s="7"/>
      <c r="H5" s="7"/>
      <c r="I5" s="13"/>
    </row>
    <row r="6" spans="1:9" x14ac:dyDescent="0.25">
      <c r="A6" s="23"/>
      <c r="B6" s="6"/>
      <c r="C6" s="12"/>
      <c r="D6" s="6"/>
      <c r="E6" s="7"/>
      <c r="F6" s="7"/>
      <c r="G6" s="7"/>
      <c r="H6" s="7"/>
      <c r="I6" s="13"/>
    </row>
    <row r="7" spans="1:9" x14ac:dyDescent="0.25">
      <c r="A7" s="23" t="s">
        <v>5</v>
      </c>
      <c r="B7" s="6">
        <f>(B5*0.73)*3.17</f>
        <v>231.41</v>
      </c>
      <c r="C7" s="12">
        <f>ROUNDUP((B7/32),0)</f>
        <v>8</v>
      </c>
      <c r="D7" s="6">
        <f>C7*32</f>
        <v>256</v>
      </c>
      <c r="E7" s="7">
        <f>ROUNDDOWN((D7/320),0)</f>
        <v>0</v>
      </c>
      <c r="F7" s="7">
        <f>((D7)-(E7*320))/32</f>
        <v>8</v>
      </c>
      <c r="G7" s="7"/>
      <c r="H7" s="7"/>
      <c r="I7" s="13"/>
    </row>
    <row r="8" spans="1:9" x14ac:dyDescent="0.25">
      <c r="A8" s="23" t="s">
        <v>6</v>
      </c>
      <c r="B8" s="6">
        <f>(B5*0.27)*4.76</f>
        <v>128.51999999999998</v>
      </c>
      <c r="C8" s="12">
        <f>ROUNDUP((B8/48),0)</f>
        <v>3</v>
      </c>
      <c r="D8" s="6">
        <f>C8*48</f>
        <v>144</v>
      </c>
      <c r="E8" s="7">
        <f>ROUNDDOWN((D8/480),0)</f>
        <v>0</v>
      </c>
      <c r="F8" s="7">
        <f>((D8)-(E8*480))/48</f>
        <v>3</v>
      </c>
      <c r="G8" s="7"/>
      <c r="H8" s="7"/>
      <c r="I8" s="13"/>
    </row>
    <row r="9" spans="1:9" x14ac:dyDescent="0.25">
      <c r="A9" s="22"/>
      <c r="B9" s="6"/>
      <c r="C9" s="12"/>
      <c r="D9" s="6"/>
      <c r="E9" s="7"/>
      <c r="F9" s="7"/>
      <c r="G9" s="7"/>
      <c r="H9" s="7"/>
      <c r="I9" s="13"/>
    </row>
    <row r="10" spans="1:9" x14ac:dyDescent="0.25">
      <c r="A10" s="24"/>
      <c r="B10" s="15"/>
      <c r="C10" s="14"/>
      <c r="D10" s="15"/>
      <c r="E10" s="16"/>
      <c r="F10" s="16"/>
      <c r="G10" s="16"/>
      <c r="H10" s="16"/>
      <c r="I10" s="17"/>
    </row>
    <row r="11" spans="1:9" ht="16.100000000000001" x14ac:dyDescent="0.3">
      <c r="A11" s="34" t="s">
        <v>7</v>
      </c>
      <c r="B11" s="34"/>
      <c r="C11" s="18"/>
      <c r="D11" s="19"/>
      <c r="E11" s="20"/>
      <c r="F11" s="20"/>
      <c r="G11" s="20"/>
      <c r="H11" s="20"/>
      <c r="I11" s="21"/>
    </row>
    <row r="12" spans="1:9" x14ac:dyDescent="0.25">
      <c r="A12" s="22"/>
      <c r="B12" s="6"/>
      <c r="C12" s="12"/>
      <c r="D12" s="6"/>
      <c r="E12" s="7"/>
      <c r="F12" s="7"/>
      <c r="G12" s="7"/>
      <c r="H12" s="7"/>
      <c r="I12" s="13"/>
    </row>
    <row r="13" spans="1:9" x14ac:dyDescent="0.25">
      <c r="A13" s="2" t="s">
        <v>4</v>
      </c>
      <c r="B13" s="3">
        <v>100</v>
      </c>
      <c r="C13" s="7"/>
      <c r="D13" s="6"/>
      <c r="E13" s="7"/>
      <c r="F13" s="7"/>
      <c r="G13" s="7"/>
      <c r="H13" s="7"/>
      <c r="I13" s="13"/>
    </row>
    <row r="14" spans="1:9" x14ac:dyDescent="0.25">
      <c r="A14" s="23"/>
      <c r="B14" s="6"/>
      <c r="C14" s="12"/>
      <c r="D14" s="6"/>
      <c r="E14" s="7"/>
      <c r="F14" s="7"/>
      <c r="G14" s="7"/>
      <c r="H14" s="7"/>
      <c r="I14" s="13"/>
    </row>
    <row r="15" spans="1:9" x14ac:dyDescent="0.25">
      <c r="A15" s="23" t="s">
        <v>6</v>
      </c>
      <c r="B15" s="6">
        <f>(B13*0.4)*4.76</f>
        <v>190.39999999999998</v>
      </c>
      <c r="C15" s="12">
        <f>ROUNDUP((B15/48),0)</f>
        <v>4</v>
      </c>
      <c r="D15" s="6">
        <f>C15*48</f>
        <v>192</v>
      </c>
      <c r="E15" s="7">
        <f>ROUNDDOWN((D15/480),0)</f>
        <v>0</v>
      </c>
      <c r="F15" s="7">
        <f>((D15)-(E15*480))/48</f>
        <v>4</v>
      </c>
      <c r="G15" s="7"/>
      <c r="H15" s="7"/>
      <c r="I15" s="13"/>
    </row>
    <row r="16" spans="1:9" x14ac:dyDescent="0.25">
      <c r="A16" s="23" t="s">
        <v>8</v>
      </c>
      <c r="B16" s="6">
        <f>(B13*0.6)*9.52</f>
        <v>571.19999999999993</v>
      </c>
      <c r="C16" s="12">
        <f>ROUNDUP((B16/96),0)</f>
        <v>6</v>
      </c>
      <c r="D16" s="6">
        <f>C16*96</f>
        <v>576</v>
      </c>
      <c r="E16" s="7">
        <f>ROUNDDOWN((D16/960),0)</f>
        <v>0</v>
      </c>
      <c r="F16" s="7">
        <f>((D16)-(E16*960))/96</f>
        <v>6</v>
      </c>
      <c r="G16" s="7"/>
      <c r="H16" s="7"/>
      <c r="I16" s="13"/>
    </row>
    <row r="17" spans="1:9" x14ac:dyDescent="0.25">
      <c r="A17" s="23"/>
      <c r="B17" s="6"/>
      <c r="C17" s="12"/>
      <c r="D17" s="6"/>
      <c r="E17" s="7"/>
      <c r="F17" s="7"/>
      <c r="G17" s="7"/>
      <c r="H17" s="7"/>
      <c r="I17" s="13"/>
    </row>
    <row r="18" spans="1:9" x14ac:dyDescent="0.25">
      <c r="A18" s="24"/>
      <c r="B18" s="15"/>
      <c r="C18" s="14"/>
      <c r="D18" s="15"/>
      <c r="E18" s="16"/>
      <c r="F18" s="16"/>
      <c r="G18" s="16"/>
      <c r="H18" s="16"/>
      <c r="I18" s="17"/>
    </row>
    <row r="19" spans="1:9" ht="16.100000000000001" x14ac:dyDescent="0.3">
      <c r="A19" s="34" t="s">
        <v>9</v>
      </c>
      <c r="B19" s="34"/>
      <c r="C19" s="18"/>
      <c r="D19" s="19"/>
      <c r="E19" s="20"/>
      <c r="F19" s="20"/>
      <c r="G19" s="20"/>
      <c r="H19" s="20"/>
      <c r="I19" s="21"/>
    </row>
    <row r="20" spans="1:9" x14ac:dyDescent="0.25">
      <c r="A20" s="22"/>
      <c r="B20" s="6"/>
      <c r="C20" s="12"/>
      <c r="D20" s="6"/>
      <c r="E20" s="7"/>
      <c r="F20" s="7"/>
      <c r="G20" s="7"/>
      <c r="H20" s="7"/>
      <c r="I20" s="13"/>
    </row>
    <row r="21" spans="1:9" x14ac:dyDescent="0.25">
      <c r="A21" s="2" t="s">
        <v>4</v>
      </c>
      <c r="B21" s="3">
        <v>100</v>
      </c>
      <c r="C21" s="7"/>
      <c r="D21" s="6"/>
      <c r="E21" s="7"/>
      <c r="F21" s="7"/>
      <c r="G21" s="7"/>
      <c r="H21" s="7"/>
      <c r="I21" s="13"/>
    </row>
    <row r="22" spans="1:9" x14ac:dyDescent="0.25">
      <c r="A22" s="23"/>
      <c r="B22" s="6"/>
      <c r="C22" s="12"/>
      <c r="D22" s="6"/>
      <c r="E22" s="7"/>
      <c r="F22" s="7"/>
      <c r="G22" s="7"/>
      <c r="H22" s="7"/>
      <c r="I22" s="13"/>
    </row>
    <row r="23" spans="1:9" x14ac:dyDescent="0.25">
      <c r="A23" s="23" t="s">
        <v>5</v>
      </c>
      <c r="B23" s="6">
        <f>(B21*0.8)*3.17</f>
        <v>253.6</v>
      </c>
      <c r="C23" s="12">
        <f>ROUNDUP((B23/32),0)</f>
        <v>8</v>
      </c>
      <c r="D23" s="6">
        <f>C23*32</f>
        <v>256</v>
      </c>
      <c r="E23" s="7">
        <f>ROUNDDOWN((D23/320),0)</f>
        <v>0</v>
      </c>
      <c r="F23" s="7">
        <f>((D23)-(E23*320))/32</f>
        <v>8</v>
      </c>
      <c r="G23" s="7"/>
      <c r="H23" s="7"/>
      <c r="I23" s="13"/>
    </row>
    <row r="24" spans="1:9" x14ac:dyDescent="0.25">
      <c r="A24" s="23" t="s">
        <v>8</v>
      </c>
      <c r="B24" s="6">
        <f>(B21*0.2)*9.52</f>
        <v>190.39999999999998</v>
      </c>
      <c r="C24" s="12">
        <f>ROUNDUP((B24/96),0)</f>
        <v>2</v>
      </c>
      <c r="D24" s="6">
        <f>C24*96</f>
        <v>192</v>
      </c>
      <c r="E24" s="7">
        <f>ROUNDDOWN((D24/960),0)</f>
        <v>0</v>
      </c>
      <c r="F24" s="7">
        <f>((D24)-(E24*960))/96</f>
        <v>2</v>
      </c>
      <c r="G24" s="7"/>
      <c r="H24" s="7"/>
      <c r="I24" s="13"/>
    </row>
    <row r="25" spans="1:9" x14ac:dyDescent="0.25">
      <c r="A25" s="22"/>
      <c r="B25" s="6"/>
      <c r="C25" s="12"/>
      <c r="D25" s="6"/>
      <c r="E25" s="7"/>
      <c r="F25" s="7"/>
      <c r="G25" s="7"/>
      <c r="H25" s="7"/>
      <c r="I25" s="13"/>
    </row>
    <row r="26" spans="1:9" x14ac:dyDescent="0.25">
      <c r="A26" s="24"/>
      <c r="B26" s="15"/>
      <c r="C26" s="14"/>
      <c r="D26" s="15"/>
      <c r="E26" s="16"/>
      <c r="F26" s="16"/>
      <c r="G26" s="16"/>
      <c r="H26" s="16"/>
      <c r="I26" s="17"/>
    </row>
    <row r="27" spans="1:9" ht="16.100000000000001" x14ac:dyDescent="0.3">
      <c r="A27" s="34" t="s">
        <v>10</v>
      </c>
      <c r="B27" s="34"/>
      <c r="C27" s="18"/>
      <c r="D27" s="19"/>
      <c r="E27" s="20"/>
      <c r="F27" s="20"/>
      <c r="G27" s="20"/>
      <c r="H27" s="20"/>
      <c r="I27" s="21"/>
    </row>
    <row r="28" spans="1:9" x14ac:dyDescent="0.25">
      <c r="A28" s="22"/>
      <c r="B28" s="6"/>
      <c r="C28" s="12"/>
      <c r="D28" s="6"/>
      <c r="E28" s="7"/>
      <c r="F28" s="7"/>
      <c r="G28" s="7"/>
      <c r="H28" s="7"/>
      <c r="I28" s="13"/>
    </row>
    <row r="29" spans="1:9" x14ac:dyDescent="0.25">
      <c r="A29" s="2" t="s">
        <v>4</v>
      </c>
      <c r="B29" s="3">
        <v>100</v>
      </c>
      <c r="C29" s="7"/>
      <c r="D29" s="6"/>
      <c r="E29" s="7"/>
      <c r="F29" s="7"/>
      <c r="G29" s="7"/>
      <c r="H29" s="7"/>
      <c r="I29" s="13"/>
    </row>
    <row r="30" spans="1:9" x14ac:dyDescent="0.25">
      <c r="A30" s="23"/>
      <c r="B30" s="6"/>
      <c r="C30" s="12"/>
      <c r="D30" s="6"/>
      <c r="E30" s="7"/>
      <c r="F30" s="7"/>
      <c r="G30" s="7"/>
      <c r="H30" s="7"/>
      <c r="I30" s="13"/>
    </row>
    <row r="31" spans="1:9" x14ac:dyDescent="0.25">
      <c r="A31" s="23" t="s">
        <v>5</v>
      </c>
      <c r="B31" s="6">
        <f>(B29*0.375)*3.17</f>
        <v>118.875</v>
      </c>
      <c r="C31" s="12">
        <f>ROUNDUP((B31/32),0)</f>
        <v>4</v>
      </c>
      <c r="D31" s="6">
        <f>C31*32</f>
        <v>128</v>
      </c>
      <c r="E31" s="7">
        <f>ROUNDDOWN((D31/320),0)</f>
        <v>0</v>
      </c>
      <c r="F31" s="7">
        <f>((D31)-(E31*320))/32</f>
        <v>4</v>
      </c>
      <c r="G31" s="7"/>
      <c r="H31" s="7"/>
      <c r="I31" s="13"/>
    </row>
    <row r="32" spans="1:9" x14ac:dyDescent="0.25">
      <c r="A32" s="23" t="s">
        <v>6</v>
      </c>
      <c r="B32" s="6">
        <f>(B29*0.35)*4.76</f>
        <v>166.6</v>
      </c>
      <c r="C32" s="12">
        <f>ROUNDUP((B32/48),0)</f>
        <v>4</v>
      </c>
      <c r="D32" s="6">
        <f>C32*48</f>
        <v>192</v>
      </c>
      <c r="E32" s="7">
        <f>ROUNDDOWN((D32/480),0)</f>
        <v>0</v>
      </c>
      <c r="F32" s="7">
        <f>((D32)-(E32*480))/48</f>
        <v>4</v>
      </c>
      <c r="G32" s="7"/>
      <c r="H32" s="7"/>
      <c r="I32" s="13"/>
    </row>
    <row r="33" spans="1:9" x14ac:dyDescent="0.25">
      <c r="A33" s="23" t="s">
        <v>8</v>
      </c>
      <c r="B33" s="6">
        <f>(B29*0.275)*9.52</f>
        <v>261.8</v>
      </c>
      <c r="C33" s="12">
        <f>ROUNDUP((B33/96),0)</f>
        <v>3</v>
      </c>
      <c r="D33" s="6">
        <f>C33*96</f>
        <v>288</v>
      </c>
      <c r="E33" s="7">
        <f>ROUNDDOWN((D33/960),0)</f>
        <v>0</v>
      </c>
      <c r="F33" s="7">
        <f>((D33)-(E33*960))/96</f>
        <v>3</v>
      </c>
      <c r="G33" s="7"/>
      <c r="H33" s="7"/>
      <c r="I33" s="13"/>
    </row>
    <row r="34" spans="1:9" ht="13.3" thickBot="1" x14ac:dyDescent="0.3">
      <c r="A34" s="24"/>
      <c r="B34" s="15"/>
      <c r="C34" s="14"/>
      <c r="D34" s="15"/>
      <c r="E34" s="16"/>
      <c r="F34" s="16"/>
      <c r="G34" s="16"/>
      <c r="H34" s="16"/>
      <c r="I34" s="17"/>
    </row>
    <row r="35" spans="1:9" ht="16.649999999999999" thickTop="1" x14ac:dyDescent="0.3">
      <c r="A35" s="34" t="s">
        <v>27</v>
      </c>
      <c r="B35" s="34"/>
      <c r="C35" s="18"/>
      <c r="D35" s="19"/>
      <c r="E35" s="20"/>
      <c r="F35" s="20"/>
      <c r="G35" s="20"/>
      <c r="H35" s="20"/>
      <c r="I35" s="21"/>
    </row>
    <row r="36" spans="1:9" x14ac:dyDescent="0.25">
      <c r="A36" s="22"/>
      <c r="B36" s="6"/>
      <c r="C36" s="12"/>
      <c r="D36" s="6"/>
      <c r="E36" s="7"/>
      <c r="F36" s="7"/>
      <c r="G36" s="7"/>
      <c r="H36" s="7"/>
      <c r="I36" s="13"/>
    </row>
    <row r="37" spans="1:9" x14ac:dyDescent="0.25">
      <c r="A37" s="2" t="s">
        <v>4</v>
      </c>
      <c r="B37" s="3">
        <v>100</v>
      </c>
      <c r="C37" s="7"/>
      <c r="D37" s="6"/>
      <c r="E37" s="7"/>
      <c r="F37" s="7"/>
      <c r="G37" s="7"/>
      <c r="H37" s="7"/>
      <c r="I37" s="13"/>
    </row>
    <row r="38" spans="1:9" x14ac:dyDescent="0.25">
      <c r="A38" s="23"/>
      <c r="B38" s="6"/>
      <c r="C38" s="12"/>
      <c r="D38" s="6"/>
      <c r="E38" s="7"/>
      <c r="F38" s="7"/>
      <c r="G38" s="7"/>
      <c r="H38" s="7"/>
      <c r="I38" s="13"/>
    </row>
    <row r="39" spans="1:9" x14ac:dyDescent="0.25">
      <c r="A39" s="23" t="s">
        <v>5</v>
      </c>
      <c r="B39" s="6">
        <f>B37*3.17</f>
        <v>317</v>
      </c>
      <c r="C39" s="12">
        <f>ROUNDUP((B39/48),0)</f>
        <v>7</v>
      </c>
      <c r="D39" s="6">
        <f>C39*48</f>
        <v>336</v>
      </c>
      <c r="E39" s="7">
        <f>ROUNDDOWN((D39/480),0)</f>
        <v>0</v>
      </c>
      <c r="F39" s="7">
        <f>((D39)-(E39*480))/48</f>
        <v>7</v>
      </c>
      <c r="G39" s="7"/>
      <c r="H39" s="7"/>
      <c r="I39" s="13"/>
    </row>
    <row r="40" spans="1:9" ht="13.3" x14ac:dyDescent="0.3">
      <c r="A40" s="29" t="s">
        <v>25</v>
      </c>
      <c r="B40" s="6"/>
      <c r="C40" s="7"/>
      <c r="D40" s="7"/>
      <c r="E40" s="7"/>
      <c r="F40" s="7"/>
      <c r="G40" s="7"/>
      <c r="H40" s="7"/>
      <c r="I40" s="13"/>
    </row>
    <row r="41" spans="1:9" x14ac:dyDescent="0.25">
      <c r="A41" s="23" t="s">
        <v>26</v>
      </c>
      <c r="B41" s="6">
        <f>B37*1.58</f>
        <v>158</v>
      </c>
      <c r="C41" s="12">
        <f>ROUNDUP((B40/16),0)</f>
        <v>0</v>
      </c>
      <c r="D41" s="6">
        <f>C41*16</f>
        <v>0</v>
      </c>
      <c r="E41" s="7">
        <f>ROUNDDOWN((D41/160),0)</f>
        <v>0</v>
      </c>
      <c r="F41" s="7">
        <f>((D41)-(E41*160))/16</f>
        <v>0</v>
      </c>
      <c r="G41" s="7"/>
      <c r="H41" s="7"/>
      <c r="I41" s="13"/>
    </row>
    <row r="42" spans="1:9" ht="13.3" thickBot="1" x14ac:dyDescent="0.3">
      <c r="A42" s="24"/>
      <c r="B42" s="15"/>
      <c r="C42" s="14"/>
      <c r="D42" s="15"/>
      <c r="E42" s="16"/>
      <c r="F42" s="16"/>
      <c r="G42" s="16"/>
      <c r="H42" s="16"/>
      <c r="I42" s="17"/>
    </row>
    <row r="43" spans="1:9" ht="16.649999999999999" thickTop="1" x14ac:dyDescent="0.3">
      <c r="A43" s="34" t="s">
        <v>11</v>
      </c>
      <c r="B43" s="34"/>
      <c r="C43" s="18"/>
      <c r="D43" s="19"/>
      <c r="E43" s="20"/>
      <c r="F43" s="20"/>
      <c r="G43" s="20"/>
      <c r="H43" s="20"/>
      <c r="I43" s="21"/>
    </row>
    <row r="44" spans="1:9" x14ac:dyDescent="0.25">
      <c r="A44" s="22"/>
      <c r="B44" s="6"/>
      <c r="C44" s="12"/>
      <c r="D44" s="6"/>
      <c r="E44" s="7"/>
      <c r="F44" s="7"/>
      <c r="G44" s="7"/>
      <c r="H44" s="7"/>
      <c r="I44" s="13"/>
    </row>
    <row r="45" spans="1:9" x14ac:dyDescent="0.25">
      <c r="A45" s="2" t="s">
        <v>4</v>
      </c>
      <c r="B45" s="3">
        <v>100</v>
      </c>
      <c r="C45" s="7"/>
      <c r="D45" s="6"/>
      <c r="E45" s="7"/>
      <c r="F45" s="7"/>
      <c r="G45" s="7"/>
      <c r="H45" s="7"/>
      <c r="I45" s="13"/>
    </row>
    <row r="46" spans="1:9" x14ac:dyDescent="0.25">
      <c r="A46" s="23"/>
      <c r="B46" s="6"/>
      <c r="C46" s="12"/>
      <c r="D46" s="6"/>
      <c r="E46" s="7"/>
      <c r="F46" s="7"/>
      <c r="G46" s="7"/>
      <c r="H46" s="7"/>
      <c r="I46" s="13"/>
    </row>
    <row r="47" spans="1:9" x14ac:dyDescent="0.25">
      <c r="A47" s="23" t="s">
        <v>5</v>
      </c>
      <c r="B47" s="6">
        <f>(B45*0.6)*3.17</f>
        <v>190.2</v>
      </c>
      <c r="C47" s="12">
        <f>ROUNDUP((B47/32),0)</f>
        <v>6</v>
      </c>
      <c r="D47" s="6">
        <f>C47*32</f>
        <v>192</v>
      </c>
      <c r="E47" s="7">
        <f>ROUNDDOWN((D47/320),0)</f>
        <v>0</v>
      </c>
      <c r="F47" s="7">
        <f>((D47)-(E47*320))/32</f>
        <v>6</v>
      </c>
      <c r="G47" s="7"/>
      <c r="H47" s="7"/>
      <c r="I47" s="13"/>
    </row>
    <row r="48" spans="1:9" x14ac:dyDescent="0.25">
      <c r="A48" s="23" t="s">
        <v>6</v>
      </c>
      <c r="B48" s="6">
        <f>(B45*0.4)*4.76</f>
        <v>190.39999999999998</v>
      </c>
      <c r="C48" s="12">
        <f>ROUNDUP((B48/48),0)</f>
        <v>4</v>
      </c>
      <c r="D48" s="6">
        <f>C48*48</f>
        <v>192</v>
      </c>
      <c r="E48" s="7">
        <f>ROUNDDOWN((D48/480),0)</f>
        <v>0</v>
      </c>
      <c r="F48" s="7">
        <f>((D48)-(E48*480))/48</f>
        <v>4</v>
      </c>
      <c r="G48" s="7"/>
      <c r="H48" s="7"/>
      <c r="I48" s="13"/>
    </row>
    <row r="49" spans="1:9" x14ac:dyDescent="0.25">
      <c r="A49" s="22"/>
      <c r="B49" s="6"/>
      <c r="C49" s="12"/>
      <c r="D49" s="6"/>
      <c r="E49" s="7"/>
      <c r="F49" s="7"/>
      <c r="G49" s="7"/>
      <c r="H49" s="7"/>
      <c r="I49" s="13"/>
    </row>
    <row r="50" spans="1:9" ht="13.3" thickBot="1" x14ac:dyDescent="0.3">
      <c r="A50" s="24"/>
      <c r="B50" s="15"/>
      <c r="C50" s="14"/>
      <c r="D50" s="15"/>
      <c r="E50" s="16"/>
      <c r="F50" s="16"/>
      <c r="G50" s="16"/>
      <c r="H50" s="16"/>
      <c r="I50" s="17"/>
    </row>
    <row r="51" spans="1:9" ht="16.649999999999999" thickTop="1" x14ac:dyDescent="0.3">
      <c r="A51" s="34" t="s">
        <v>12</v>
      </c>
      <c r="B51" s="34"/>
      <c r="C51" s="18"/>
      <c r="D51" s="19"/>
      <c r="E51" s="20"/>
      <c r="F51" s="20"/>
      <c r="G51" s="20"/>
      <c r="H51" s="20"/>
      <c r="I51" s="21"/>
    </row>
    <row r="52" spans="1:9" x14ac:dyDescent="0.25">
      <c r="A52" s="22"/>
      <c r="B52" s="6"/>
      <c r="C52" s="12"/>
      <c r="D52" s="6"/>
      <c r="E52" s="7"/>
      <c r="F52" s="7"/>
      <c r="G52" s="7"/>
      <c r="H52" s="7"/>
      <c r="I52" s="13"/>
    </row>
    <row r="53" spans="1:9" x14ac:dyDescent="0.25">
      <c r="A53" s="2" t="s">
        <v>4</v>
      </c>
      <c r="B53" s="3">
        <v>100</v>
      </c>
      <c r="C53" s="7"/>
      <c r="D53" s="6"/>
      <c r="E53" s="7"/>
      <c r="F53" s="7"/>
      <c r="G53" s="7"/>
      <c r="H53" s="7"/>
      <c r="I53" s="13"/>
    </row>
    <row r="54" spans="1:9" x14ac:dyDescent="0.25">
      <c r="A54" s="23"/>
      <c r="B54" s="6"/>
      <c r="C54" s="12"/>
      <c r="D54" s="6"/>
      <c r="E54" s="7"/>
      <c r="F54" s="7"/>
      <c r="G54" s="7"/>
      <c r="H54" s="7"/>
      <c r="I54" s="13"/>
    </row>
    <row r="55" spans="1:9" x14ac:dyDescent="0.25">
      <c r="A55" s="23" t="s">
        <v>5</v>
      </c>
      <c r="B55" s="6">
        <f>(B53*0.5)*3.17</f>
        <v>158.5</v>
      </c>
      <c r="C55" s="12">
        <f>ROUNDUP((B55/32),0)</f>
        <v>5</v>
      </c>
      <c r="D55" s="6">
        <f>C55*32</f>
        <v>160</v>
      </c>
      <c r="E55" s="7">
        <f>ROUNDDOWN((D55/320),0)</f>
        <v>0</v>
      </c>
      <c r="F55" s="7">
        <f>((D55)-(E55*320))/32</f>
        <v>5</v>
      </c>
      <c r="G55" s="7"/>
      <c r="H55" s="7"/>
      <c r="I55" s="13"/>
    </row>
    <row r="56" spans="1:9" x14ac:dyDescent="0.25">
      <c r="A56" s="23" t="s">
        <v>6</v>
      </c>
      <c r="B56" s="6">
        <f>(B53*0.5)*4.76</f>
        <v>238</v>
      </c>
      <c r="C56" s="12">
        <f>ROUNDUP((B56/48),0)</f>
        <v>5</v>
      </c>
      <c r="D56" s="6">
        <f>C56*48</f>
        <v>240</v>
      </c>
      <c r="E56" s="7">
        <f>ROUNDDOWN((D56/480),0)</f>
        <v>0</v>
      </c>
      <c r="F56" s="7">
        <f>((D56)-(E56*480))/48</f>
        <v>5</v>
      </c>
      <c r="G56" s="7"/>
      <c r="H56" s="7"/>
      <c r="I56" s="13"/>
    </row>
    <row r="57" spans="1:9" ht="13.3" x14ac:dyDescent="0.3">
      <c r="A57" s="29" t="s">
        <v>28</v>
      </c>
      <c r="B57" s="6"/>
      <c r="C57" s="12"/>
      <c r="D57" s="6"/>
      <c r="E57" s="7"/>
      <c r="F57" s="7"/>
      <c r="G57" s="7"/>
      <c r="H57" s="7"/>
      <c r="I57" s="13"/>
    </row>
    <row r="58" spans="1:9" x14ac:dyDescent="0.25">
      <c r="A58" s="23" t="s">
        <v>29</v>
      </c>
      <c r="B58" s="6">
        <f>(B53*0.5)*1.41</f>
        <v>70.5</v>
      </c>
      <c r="C58" s="12">
        <f>ROUNDUP((B58/16),0)</f>
        <v>5</v>
      </c>
      <c r="D58" s="6">
        <f>C58*16</f>
        <v>80</v>
      </c>
      <c r="E58" s="7">
        <f>ROUNDDOWN((D58/160),0)</f>
        <v>0</v>
      </c>
      <c r="F58" s="7">
        <f>((D57)-(E57*160))/16</f>
        <v>0</v>
      </c>
      <c r="G58" s="7"/>
      <c r="H58" s="7"/>
      <c r="I58" s="13"/>
    </row>
    <row r="59" spans="1:9" x14ac:dyDescent="0.25">
      <c r="A59" s="23" t="s">
        <v>30</v>
      </c>
      <c r="B59" s="6">
        <f>(B53*0.5)*2.11</f>
        <v>105.5</v>
      </c>
      <c r="C59" s="12">
        <f>ROUNDUP((B59/20),0)</f>
        <v>6</v>
      </c>
      <c r="D59" s="6">
        <f>C59*20</f>
        <v>120</v>
      </c>
      <c r="E59" s="7">
        <f>ROUNDDOWN((D59/200),0)</f>
        <v>0</v>
      </c>
      <c r="F59" s="7">
        <f>((D58-E57*200))/20</f>
        <v>4</v>
      </c>
      <c r="G59" s="7"/>
      <c r="H59" s="7"/>
      <c r="I59" s="13"/>
    </row>
    <row r="60" spans="1:9" ht="13.3" thickBot="1" x14ac:dyDescent="0.3">
      <c r="A60" s="24"/>
      <c r="B60" s="15"/>
      <c r="C60" s="14"/>
      <c r="D60" s="15"/>
      <c r="E60" s="16"/>
      <c r="F60" s="16"/>
      <c r="G60" s="16"/>
      <c r="H60" s="16"/>
      <c r="I60" s="17"/>
    </row>
    <row r="61" spans="1:9" ht="16.649999999999999" thickTop="1" x14ac:dyDescent="0.3">
      <c r="A61" s="34" t="s">
        <v>13</v>
      </c>
      <c r="B61" s="34"/>
      <c r="C61" s="18"/>
      <c r="D61" s="19"/>
      <c r="E61" s="20"/>
      <c r="F61" s="20"/>
      <c r="G61" s="20"/>
      <c r="H61" s="20"/>
      <c r="I61" s="21"/>
    </row>
    <row r="62" spans="1:9" x14ac:dyDescent="0.25">
      <c r="A62" s="22"/>
      <c r="B62" s="6"/>
      <c r="C62" s="12"/>
      <c r="D62" s="6"/>
      <c r="E62" s="7"/>
      <c r="F62" s="7"/>
      <c r="G62" s="7"/>
      <c r="H62" s="7"/>
      <c r="I62" s="13"/>
    </row>
    <row r="63" spans="1:9" x14ac:dyDescent="0.25">
      <c r="A63" s="2" t="s">
        <v>4</v>
      </c>
      <c r="B63" s="3">
        <v>100</v>
      </c>
      <c r="C63" s="7"/>
      <c r="D63" s="6"/>
      <c r="E63" s="7"/>
      <c r="F63" s="7"/>
      <c r="G63" s="7"/>
      <c r="H63" s="7"/>
      <c r="I63" s="13"/>
    </row>
    <row r="64" spans="1:9" x14ac:dyDescent="0.25">
      <c r="A64" s="23"/>
      <c r="B64" s="6"/>
      <c r="C64" s="12"/>
      <c r="D64" s="6"/>
      <c r="E64" s="7"/>
      <c r="F64" s="7"/>
      <c r="G64" s="7"/>
      <c r="H64" s="7"/>
      <c r="I64" s="13"/>
    </row>
    <row r="65" spans="1:9" x14ac:dyDescent="0.25">
      <c r="A65" s="23" t="s">
        <v>24</v>
      </c>
      <c r="B65" s="6">
        <f>B63*4.76</f>
        <v>476</v>
      </c>
      <c r="C65" s="12">
        <f>ROUNDUP((B65/48),0)</f>
        <v>10</v>
      </c>
      <c r="D65" s="6">
        <f>C65*48</f>
        <v>480</v>
      </c>
      <c r="E65" s="7">
        <f>ROUNDDOWN((D65/480),0)</f>
        <v>1</v>
      </c>
      <c r="F65" s="7">
        <f>((D65)-(E65*480))/48</f>
        <v>0</v>
      </c>
      <c r="G65" s="7"/>
      <c r="H65" s="7"/>
      <c r="I65" s="13"/>
    </row>
    <row r="66" spans="1:9" ht="13.3" x14ac:dyDescent="0.3">
      <c r="A66" s="28" t="s">
        <v>25</v>
      </c>
      <c r="B66" s="6"/>
      <c r="C66" s="7"/>
      <c r="D66" s="7"/>
      <c r="E66" s="7"/>
      <c r="F66" s="7"/>
      <c r="G66" s="7"/>
      <c r="H66" s="7"/>
      <c r="I66" s="13"/>
    </row>
    <row r="67" spans="1:9" x14ac:dyDescent="0.25">
      <c r="A67" s="23" t="s">
        <v>30</v>
      </c>
      <c r="B67" s="6">
        <f>B63*2.11</f>
        <v>211</v>
      </c>
      <c r="C67" s="12">
        <f>ROUNDUP((B67/20),0)</f>
        <v>11</v>
      </c>
      <c r="D67" s="6">
        <f>C67*20</f>
        <v>220</v>
      </c>
      <c r="E67" s="7">
        <f>ROUNDDOWN((D67/200),0)</f>
        <v>1</v>
      </c>
      <c r="F67" s="7">
        <f>((D67)-(E67*200))/20</f>
        <v>1</v>
      </c>
      <c r="G67" s="7"/>
      <c r="H67" s="7"/>
      <c r="I67" s="13"/>
    </row>
    <row r="68" spans="1:9" ht="13.3" thickBot="1" x14ac:dyDescent="0.3">
      <c r="A68" s="24"/>
      <c r="B68" s="15"/>
      <c r="C68" s="14"/>
      <c r="D68" s="15"/>
      <c r="E68" s="16"/>
      <c r="F68" s="16"/>
      <c r="G68" s="16"/>
      <c r="H68" s="16"/>
      <c r="I68" s="17"/>
    </row>
    <row r="69" spans="1:9" ht="16.649999999999999" thickTop="1" x14ac:dyDescent="0.3">
      <c r="A69" s="34" t="s">
        <v>17</v>
      </c>
      <c r="B69" s="34"/>
      <c r="C69" s="18"/>
      <c r="D69" s="19"/>
      <c r="E69" s="20"/>
      <c r="F69" s="20"/>
      <c r="G69" s="20"/>
      <c r="H69" s="20"/>
      <c r="I69" s="21"/>
    </row>
    <row r="70" spans="1:9" x14ac:dyDescent="0.25">
      <c r="A70" s="22"/>
      <c r="B70" s="6"/>
      <c r="C70" s="12"/>
      <c r="D70" s="6"/>
      <c r="E70" s="7"/>
      <c r="F70" s="7"/>
      <c r="G70" s="7"/>
      <c r="H70" s="7"/>
      <c r="I70" s="13"/>
    </row>
    <row r="71" spans="1:9" x14ac:dyDescent="0.25">
      <c r="A71" s="2" t="s">
        <v>4</v>
      </c>
      <c r="B71" s="3">
        <v>100</v>
      </c>
      <c r="C71" s="7"/>
      <c r="D71" s="6"/>
      <c r="E71" s="7"/>
      <c r="F71" s="7"/>
      <c r="G71" s="7"/>
      <c r="H71" s="7"/>
      <c r="I71" s="13"/>
    </row>
    <row r="72" spans="1:9" x14ac:dyDescent="0.25">
      <c r="A72" s="23"/>
      <c r="B72" s="6"/>
      <c r="C72" s="12"/>
      <c r="D72" s="6"/>
      <c r="E72" s="7"/>
      <c r="F72" s="7"/>
      <c r="G72" s="7"/>
      <c r="H72" s="7"/>
      <c r="I72" s="13"/>
    </row>
    <row r="73" spans="1:9" x14ac:dyDescent="0.25">
      <c r="A73" s="23" t="s">
        <v>23</v>
      </c>
      <c r="B73" s="6">
        <f>B71*2.11</f>
        <v>211</v>
      </c>
      <c r="C73" s="12">
        <f>ROUNDUP((B73/20),0)</f>
        <v>11</v>
      </c>
      <c r="D73" s="6">
        <f>C73*20</f>
        <v>220</v>
      </c>
      <c r="E73" s="7">
        <f>ROUNDDOWN((D73/200),0)</f>
        <v>1</v>
      </c>
      <c r="F73" s="7">
        <f>((D73)-(E73*200))/20</f>
        <v>1</v>
      </c>
      <c r="G73" s="7"/>
      <c r="H73" s="7"/>
      <c r="I73" s="13"/>
    </row>
    <row r="74" spans="1:9" x14ac:dyDescent="0.25">
      <c r="A74" s="23"/>
      <c r="B74" s="6"/>
      <c r="C74" s="12"/>
      <c r="D74" s="6"/>
      <c r="E74" s="7"/>
      <c r="F74" s="7"/>
      <c r="G74" s="7"/>
      <c r="H74" s="7"/>
      <c r="I74" s="13"/>
    </row>
    <row r="75" spans="1:9" x14ac:dyDescent="0.25">
      <c r="A75" s="22"/>
      <c r="B75" s="6"/>
      <c r="C75" s="12"/>
      <c r="D75" s="6"/>
      <c r="E75" s="7"/>
      <c r="F75" s="7"/>
      <c r="G75" s="7"/>
      <c r="H75" s="7"/>
      <c r="I75" s="13"/>
    </row>
    <row r="76" spans="1:9" ht="13.3" thickBot="1" x14ac:dyDescent="0.3">
      <c r="A76" s="24"/>
      <c r="B76" s="15"/>
      <c r="C76" s="14"/>
      <c r="D76" s="15"/>
      <c r="E76" s="16"/>
      <c r="F76" s="16"/>
      <c r="G76" s="16"/>
      <c r="H76" s="16"/>
      <c r="I76" s="17"/>
    </row>
    <row r="77" spans="1:9" ht="16.649999999999999" thickTop="1" x14ac:dyDescent="0.3">
      <c r="A77" s="34" t="s">
        <v>21</v>
      </c>
      <c r="B77" s="34"/>
      <c r="C77" s="18"/>
      <c r="D77" s="19"/>
      <c r="E77" s="20"/>
      <c r="F77" s="20"/>
      <c r="G77" s="20"/>
      <c r="H77" s="20"/>
      <c r="I77" s="21"/>
    </row>
    <row r="78" spans="1:9" x14ac:dyDescent="0.25">
      <c r="A78" s="22"/>
      <c r="B78" s="6"/>
      <c r="C78" s="12"/>
      <c r="D78" s="6"/>
      <c r="E78" s="7"/>
      <c r="F78" s="7"/>
      <c r="G78" s="7"/>
      <c r="H78" s="7"/>
      <c r="I78" s="13"/>
    </row>
    <row r="79" spans="1:9" x14ac:dyDescent="0.25">
      <c r="A79" s="2" t="s">
        <v>4</v>
      </c>
      <c r="B79" s="3">
        <v>100</v>
      </c>
      <c r="C79" s="7"/>
      <c r="D79" s="6"/>
      <c r="E79" s="7"/>
      <c r="F79" s="7"/>
      <c r="G79" s="7"/>
      <c r="H79" s="7"/>
      <c r="I79" s="13"/>
    </row>
    <row r="80" spans="1:9" x14ac:dyDescent="0.25">
      <c r="A80" s="23"/>
      <c r="B80" s="6"/>
      <c r="C80" s="12"/>
      <c r="D80" s="6"/>
      <c r="E80" s="7"/>
      <c r="F80" s="7"/>
      <c r="G80" s="7"/>
      <c r="H80" s="7"/>
      <c r="I80" s="13"/>
    </row>
    <row r="81" spans="1:9" x14ac:dyDescent="0.25">
      <c r="A81" s="23" t="s">
        <v>24</v>
      </c>
      <c r="B81" s="6">
        <f>B79*4.76</f>
        <v>476</v>
      </c>
      <c r="C81" s="12">
        <f>ROUNDUP((B81/48),0)</f>
        <v>10</v>
      </c>
      <c r="D81" s="6">
        <f>C81*48</f>
        <v>480</v>
      </c>
      <c r="E81" s="7">
        <f>ROUNDDOWN((D81/480),0)</f>
        <v>1</v>
      </c>
      <c r="F81" s="7">
        <f>((D81)-(E81*480))/48</f>
        <v>0</v>
      </c>
      <c r="G81" s="7"/>
      <c r="H81" s="7"/>
      <c r="I81" s="13"/>
    </row>
    <row r="82" spans="1:9" x14ac:dyDescent="0.25">
      <c r="A82" s="23"/>
      <c r="B82" s="6"/>
      <c r="C82" s="12"/>
      <c r="D82" s="6"/>
      <c r="E82" s="7"/>
      <c r="F82" s="7"/>
      <c r="G82" s="7"/>
      <c r="H82" s="7"/>
      <c r="I82" s="13"/>
    </row>
    <row r="83" spans="1:9" x14ac:dyDescent="0.25">
      <c r="A83" s="22"/>
      <c r="B83" s="6"/>
      <c r="C83" s="12"/>
      <c r="D83" s="6"/>
      <c r="E83" s="7"/>
      <c r="F83" s="7"/>
      <c r="G83" s="7"/>
      <c r="H83" s="7"/>
      <c r="I83" s="13"/>
    </row>
    <row r="84" spans="1:9" ht="13.3" thickBot="1" x14ac:dyDescent="0.3">
      <c r="A84" s="4"/>
      <c r="B84" s="5"/>
      <c r="C84" s="14"/>
      <c r="D84" s="15"/>
      <c r="E84" s="16"/>
      <c r="F84" s="16"/>
      <c r="G84" s="16"/>
      <c r="H84" s="16"/>
      <c r="I84" s="17"/>
    </row>
    <row r="85" spans="1:9" ht="16.649999999999999" thickTop="1" x14ac:dyDescent="0.3">
      <c r="A85" s="34" t="s">
        <v>18</v>
      </c>
      <c r="B85" s="34"/>
      <c r="C85" s="18"/>
      <c r="D85" s="19"/>
      <c r="E85" s="20"/>
      <c r="F85" s="20"/>
      <c r="G85" s="20"/>
      <c r="H85" s="20"/>
      <c r="I85" s="21"/>
    </row>
    <row r="86" spans="1:9" x14ac:dyDescent="0.25">
      <c r="A86" s="22"/>
      <c r="B86" s="6"/>
      <c r="C86" s="12"/>
      <c r="D86" s="6"/>
      <c r="E86" s="7"/>
      <c r="F86" s="7"/>
      <c r="G86" s="7"/>
      <c r="H86" s="7"/>
      <c r="I86" s="13"/>
    </row>
    <row r="87" spans="1:9" x14ac:dyDescent="0.25">
      <c r="A87" s="2" t="s">
        <v>4</v>
      </c>
      <c r="B87" s="3">
        <v>100</v>
      </c>
      <c r="C87" s="7"/>
      <c r="D87" s="6"/>
      <c r="E87" s="7"/>
      <c r="F87" s="7"/>
      <c r="G87" s="7"/>
      <c r="H87" s="7"/>
      <c r="I87" s="13"/>
    </row>
    <row r="88" spans="1:9" x14ac:dyDescent="0.25">
      <c r="A88" s="23"/>
      <c r="B88" s="6"/>
      <c r="C88" s="12"/>
      <c r="D88" s="6"/>
      <c r="E88" s="7"/>
      <c r="F88" s="7"/>
      <c r="G88" s="7"/>
      <c r="H88" s="7"/>
      <c r="I88" s="13"/>
    </row>
    <row r="89" spans="1:9" x14ac:dyDescent="0.25">
      <c r="A89" s="23" t="s">
        <v>8</v>
      </c>
      <c r="B89" s="6">
        <f>(B87*0.5)*9.52</f>
        <v>476</v>
      </c>
      <c r="C89" s="12">
        <f>ROUNDUP((B89/96),0)</f>
        <v>5</v>
      </c>
      <c r="D89" s="6">
        <f>C89*96</f>
        <v>480</v>
      </c>
      <c r="E89" s="7">
        <f>ROUNDDOWN((D89/960),0)</f>
        <v>0</v>
      </c>
      <c r="F89" s="7">
        <f>((D89)-(E89*960))/96</f>
        <v>5</v>
      </c>
      <c r="G89" s="7"/>
      <c r="H89" s="7"/>
      <c r="I89" s="13"/>
    </row>
    <row r="90" spans="1:9" x14ac:dyDescent="0.25">
      <c r="A90" s="23" t="s">
        <v>24</v>
      </c>
      <c r="B90" s="6">
        <f>(B87*0.5)*4.76</f>
        <v>238</v>
      </c>
      <c r="C90" s="12">
        <f>ROUNDUP((B90/48),0)</f>
        <v>5</v>
      </c>
      <c r="D90" s="6">
        <f>C90*48</f>
        <v>240</v>
      </c>
      <c r="E90" s="7">
        <f>ROUNDDOWN((D90/480),0)</f>
        <v>0</v>
      </c>
      <c r="F90" s="7">
        <f>((D90)-(E90*480))/48</f>
        <v>5</v>
      </c>
      <c r="G90" s="7"/>
      <c r="H90" s="7"/>
      <c r="I90" s="13"/>
    </row>
    <row r="91" spans="1:9" x14ac:dyDescent="0.25">
      <c r="A91" s="22"/>
      <c r="B91" s="6"/>
      <c r="C91" s="12"/>
      <c r="D91" s="6"/>
      <c r="E91" s="7"/>
      <c r="F91" s="7"/>
      <c r="G91" s="7"/>
      <c r="H91" s="7"/>
      <c r="I91" s="13"/>
    </row>
    <row r="92" spans="1:9" ht="13.3" thickBot="1" x14ac:dyDescent="0.3">
      <c r="A92" s="24"/>
      <c r="B92" s="15"/>
      <c r="C92" s="14"/>
      <c r="D92" s="15"/>
      <c r="E92" s="16"/>
      <c r="F92" s="16"/>
      <c r="G92" s="16"/>
      <c r="H92" s="16"/>
      <c r="I92" s="17"/>
    </row>
    <row r="93" spans="1:9" ht="16.649999999999999" thickTop="1" x14ac:dyDescent="0.3">
      <c r="A93" s="34" t="s">
        <v>31</v>
      </c>
      <c r="B93" s="34"/>
      <c r="C93" s="18"/>
      <c r="D93" s="19"/>
      <c r="E93" s="20"/>
      <c r="F93" s="20"/>
      <c r="G93" s="20"/>
      <c r="H93" s="20"/>
      <c r="I93" s="21"/>
    </row>
    <row r="94" spans="1:9" x14ac:dyDescent="0.25">
      <c r="A94" s="22"/>
      <c r="B94" s="6"/>
      <c r="C94" s="12"/>
      <c r="D94" s="6"/>
      <c r="E94" s="7"/>
      <c r="F94" s="7"/>
      <c r="G94" s="7"/>
      <c r="H94" s="7"/>
      <c r="I94" s="13"/>
    </row>
    <row r="95" spans="1:9" x14ac:dyDescent="0.25">
      <c r="A95" s="2" t="s">
        <v>4</v>
      </c>
      <c r="B95" s="3">
        <v>100</v>
      </c>
      <c r="C95" s="7"/>
      <c r="D95" s="6"/>
      <c r="E95" s="7"/>
      <c r="F95" s="7"/>
      <c r="G95" s="7"/>
      <c r="H95" s="7"/>
      <c r="I95" s="13"/>
    </row>
    <row r="96" spans="1:9" x14ac:dyDescent="0.25">
      <c r="A96" s="23"/>
      <c r="B96" s="25"/>
      <c r="C96" s="12"/>
      <c r="D96" s="6"/>
      <c r="E96" s="7"/>
      <c r="F96" s="7"/>
      <c r="G96" s="7"/>
      <c r="H96" s="7"/>
      <c r="I96" s="13"/>
    </row>
    <row r="97" spans="1:9" x14ac:dyDescent="0.25">
      <c r="A97" s="23" t="s">
        <v>8</v>
      </c>
      <c r="B97" s="25">
        <f>(B95*0.1212)*9.52</f>
        <v>115.3824</v>
      </c>
      <c r="C97" s="12">
        <f>ROUNDUP((B97/96),0)</f>
        <v>2</v>
      </c>
      <c r="D97" s="6">
        <f>C97*96</f>
        <v>192</v>
      </c>
      <c r="E97" s="7">
        <f>ROUNDDOWN((D97/960),0)</f>
        <v>0</v>
      </c>
      <c r="F97" s="7">
        <f>((D97)-(E97*960))/96</f>
        <v>2</v>
      </c>
      <c r="G97" s="7"/>
      <c r="H97" s="7"/>
      <c r="I97" s="13"/>
    </row>
    <row r="98" spans="1:9" x14ac:dyDescent="0.25">
      <c r="A98" s="23" t="s">
        <v>24</v>
      </c>
      <c r="B98" s="25">
        <f>(B95*0.2424)*4.76</f>
        <v>115.3824</v>
      </c>
      <c r="C98" s="12">
        <f>ROUNDUP((B98/48),0)</f>
        <v>3</v>
      </c>
      <c r="D98" s="6">
        <f>C98*48</f>
        <v>144</v>
      </c>
      <c r="E98" s="7">
        <f>ROUNDDOWN((D98/480),0)</f>
        <v>0</v>
      </c>
      <c r="F98" s="7">
        <f>((D98)-(E98*480))/48</f>
        <v>3</v>
      </c>
      <c r="G98" s="7"/>
      <c r="H98" s="7"/>
      <c r="I98" s="13"/>
    </row>
    <row r="99" spans="1:9" x14ac:dyDescent="0.25">
      <c r="A99" s="23" t="s">
        <v>5</v>
      </c>
      <c r="B99" s="25">
        <f>(B95*0.3637)*3.17</f>
        <v>115.29290000000002</v>
      </c>
      <c r="C99" s="12">
        <f>ROUNDUP((B99/32),0)</f>
        <v>4</v>
      </c>
      <c r="D99" s="6">
        <f>C99*32</f>
        <v>128</v>
      </c>
      <c r="E99" s="7">
        <f>ROUNDDOWN((D99/320),0)</f>
        <v>0</v>
      </c>
      <c r="F99" s="7">
        <f>((D99)-(E99*320))/32</f>
        <v>4</v>
      </c>
      <c r="G99" s="7"/>
      <c r="H99" s="7"/>
      <c r="I99" s="13"/>
    </row>
    <row r="100" spans="1:9" x14ac:dyDescent="0.25">
      <c r="A100" s="23" t="s">
        <v>23</v>
      </c>
      <c r="B100" s="25">
        <f>(B95*0.2727)*2.11</f>
        <v>57.539699999999996</v>
      </c>
      <c r="C100" s="12">
        <f>ROUNDUP((B100/20),0)</f>
        <v>3</v>
      </c>
      <c r="D100" s="6">
        <f>C100*20</f>
        <v>60</v>
      </c>
      <c r="E100" s="7">
        <f>ROUNDDOWN((D100/200),0)</f>
        <v>0</v>
      </c>
      <c r="F100" s="7">
        <f>((D100)-(E100*200))/20</f>
        <v>3</v>
      </c>
      <c r="G100" s="7"/>
      <c r="H100" s="7"/>
      <c r="I100" s="13"/>
    </row>
    <row r="101" spans="1:9" ht="13.3" thickBot="1" x14ac:dyDescent="0.3">
      <c r="A101" s="26"/>
      <c r="B101" s="27"/>
      <c r="C101" s="14"/>
      <c r="D101" s="15"/>
      <c r="E101" s="16"/>
      <c r="F101" s="16"/>
      <c r="G101" s="16"/>
      <c r="H101" s="16"/>
      <c r="I101" s="17"/>
    </row>
    <row r="102" spans="1:9" ht="16.649999999999999" thickTop="1" x14ac:dyDescent="0.3">
      <c r="A102" s="39" t="s">
        <v>19</v>
      </c>
      <c r="B102" s="39"/>
      <c r="C102" s="18"/>
      <c r="D102" s="19"/>
      <c r="E102" s="20"/>
      <c r="F102" s="20"/>
      <c r="G102" s="20"/>
      <c r="H102" s="20"/>
      <c r="I102" s="21"/>
    </row>
    <row r="103" spans="1:9" x14ac:dyDescent="0.25">
      <c r="A103" s="22"/>
      <c r="B103" s="6"/>
      <c r="C103" s="12"/>
      <c r="D103" s="6"/>
      <c r="E103" s="7"/>
      <c r="F103" s="7"/>
      <c r="G103" s="7"/>
      <c r="H103" s="7"/>
      <c r="I103" s="13"/>
    </row>
    <row r="104" spans="1:9" x14ac:dyDescent="0.25">
      <c r="A104" s="2" t="s">
        <v>4</v>
      </c>
      <c r="B104" s="3">
        <v>100</v>
      </c>
      <c r="C104" s="7"/>
      <c r="D104" s="6"/>
      <c r="E104" s="7"/>
      <c r="F104" s="7"/>
      <c r="G104" s="7"/>
      <c r="H104" s="7"/>
      <c r="I104" s="13"/>
    </row>
    <row r="105" spans="1:9" x14ac:dyDescent="0.25">
      <c r="A105" s="23"/>
      <c r="B105" s="6"/>
      <c r="C105" s="12"/>
      <c r="D105" s="6"/>
      <c r="E105" s="7"/>
      <c r="F105" s="7"/>
      <c r="G105" s="7"/>
      <c r="H105" s="7"/>
      <c r="I105" s="13"/>
    </row>
    <row r="106" spans="1:9" x14ac:dyDescent="0.25">
      <c r="A106" s="23" t="s">
        <v>24</v>
      </c>
      <c r="B106" s="6">
        <f>(B104*0.14)*2.11</f>
        <v>29.540000000000003</v>
      </c>
      <c r="C106" s="12">
        <f>ROUNDUP((B106/20),0)</f>
        <v>2</v>
      </c>
      <c r="D106" s="6">
        <f>C106*20</f>
        <v>40</v>
      </c>
      <c r="E106" s="7">
        <f>ROUNDDOWN((D106/200),0)</f>
        <v>0</v>
      </c>
      <c r="F106" s="7">
        <f>((D106)-(E106*200))/20</f>
        <v>2</v>
      </c>
      <c r="G106" s="7"/>
      <c r="H106" s="7"/>
      <c r="I106" s="13"/>
    </row>
    <row r="107" spans="1:9" x14ac:dyDescent="0.25">
      <c r="A107" s="23" t="s">
        <v>5</v>
      </c>
      <c r="B107" s="6">
        <f>(B104*0.43)*3.17</f>
        <v>136.31</v>
      </c>
      <c r="C107" s="12">
        <f t="shared" ref="C107" si="0">ROUNDUP((B107/32),0)</f>
        <v>5</v>
      </c>
      <c r="D107" s="6">
        <f t="shared" ref="D107" si="1">C107*32</f>
        <v>160</v>
      </c>
      <c r="E107" s="7">
        <f t="shared" ref="E107" si="2">ROUNDDOWN((D107/320),0)</f>
        <v>0</v>
      </c>
      <c r="F107" s="7">
        <f t="shared" ref="F107" si="3">((D107)-(E107*320))/32</f>
        <v>5</v>
      </c>
      <c r="G107" s="7"/>
      <c r="H107" s="7"/>
      <c r="I107" s="13"/>
    </row>
    <row r="108" spans="1:9" x14ac:dyDescent="0.25">
      <c r="A108" s="23" t="s">
        <v>26</v>
      </c>
      <c r="B108" s="6">
        <f>(B104*0.43)*1.58</f>
        <v>67.94</v>
      </c>
      <c r="C108" s="12">
        <f>ROUNDUP((B108/16),0)</f>
        <v>5</v>
      </c>
      <c r="D108" s="6">
        <f>C108*16</f>
        <v>80</v>
      </c>
      <c r="E108" s="7">
        <f>ROUNDDOWN((D108/160),0)</f>
        <v>0</v>
      </c>
      <c r="F108" s="7">
        <f>((D108)-(E108*160))/16</f>
        <v>5</v>
      </c>
      <c r="G108" s="7"/>
      <c r="H108" s="7"/>
      <c r="I108" s="13"/>
    </row>
    <row r="109" spans="1:9" ht="13.3" thickBot="1" x14ac:dyDescent="0.3">
      <c r="A109" s="24"/>
      <c r="B109" s="15"/>
      <c r="C109" s="14"/>
      <c r="D109" s="15"/>
      <c r="E109" s="16"/>
      <c r="F109" s="16"/>
      <c r="G109" s="16"/>
      <c r="H109" s="16"/>
      <c r="I109" s="17"/>
    </row>
    <row r="110" spans="1:9" ht="16.649999999999999" thickTop="1" x14ac:dyDescent="0.3">
      <c r="A110" s="34" t="s">
        <v>22</v>
      </c>
      <c r="B110" s="34"/>
      <c r="C110" s="18"/>
      <c r="D110" s="19"/>
      <c r="E110" s="20"/>
      <c r="F110" s="20"/>
      <c r="G110" s="20"/>
      <c r="H110" s="20"/>
      <c r="I110" s="21"/>
    </row>
    <row r="111" spans="1:9" x14ac:dyDescent="0.25">
      <c r="A111" s="22"/>
      <c r="B111" s="6"/>
      <c r="C111" s="12"/>
      <c r="D111" s="6"/>
      <c r="E111" s="7"/>
      <c r="F111" s="7"/>
      <c r="G111" s="7"/>
      <c r="H111" s="7"/>
      <c r="I111" s="13"/>
    </row>
    <row r="112" spans="1:9" x14ac:dyDescent="0.25">
      <c r="A112" s="2" t="s">
        <v>4</v>
      </c>
      <c r="B112" s="3">
        <v>100</v>
      </c>
      <c r="C112" s="7"/>
      <c r="D112" s="6"/>
      <c r="E112" s="7"/>
      <c r="F112" s="7"/>
      <c r="G112" s="7"/>
      <c r="H112" s="7"/>
      <c r="I112" s="13"/>
    </row>
    <row r="113" spans="1:9" x14ac:dyDescent="0.25">
      <c r="A113" s="23"/>
      <c r="B113" s="6"/>
      <c r="C113" s="12"/>
      <c r="D113" s="6"/>
      <c r="E113" s="7"/>
      <c r="F113" s="7"/>
      <c r="G113" s="7"/>
      <c r="H113" s="7"/>
      <c r="I113" s="13"/>
    </row>
    <row r="114" spans="1:9" x14ac:dyDescent="0.25">
      <c r="A114" s="23" t="s">
        <v>5</v>
      </c>
      <c r="B114" s="6">
        <f>B112*3.17</f>
        <v>317</v>
      </c>
      <c r="C114" s="12">
        <f>ROUNDUP((B114/32),0)</f>
        <v>10</v>
      </c>
      <c r="D114" s="6">
        <f>C114*32</f>
        <v>320</v>
      </c>
      <c r="E114" s="7">
        <f>ROUNDDOWN((D114/320),0)</f>
        <v>1</v>
      </c>
      <c r="F114" s="7">
        <f>((D114)-(E114*320))/32</f>
        <v>0</v>
      </c>
      <c r="G114" s="7"/>
      <c r="H114" s="7"/>
      <c r="I114" s="13"/>
    </row>
    <row r="115" spans="1:9" x14ac:dyDescent="0.25">
      <c r="A115" s="23"/>
      <c r="B115" s="6"/>
      <c r="C115" s="12"/>
      <c r="D115" s="6"/>
      <c r="E115" s="7"/>
      <c r="F115" s="7"/>
      <c r="G115" s="7"/>
      <c r="H115" s="7"/>
      <c r="I115" s="13"/>
    </row>
    <row r="116" spans="1:9" x14ac:dyDescent="0.25">
      <c r="A116" s="22"/>
      <c r="B116" s="6"/>
      <c r="C116" s="12"/>
      <c r="D116" s="6"/>
      <c r="E116" s="7"/>
      <c r="F116" s="7"/>
      <c r="G116" s="7"/>
      <c r="H116" s="7"/>
      <c r="I116" s="13"/>
    </row>
    <row r="117" spans="1:9" ht="13.3" thickBot="1" x14ac:dyDescent="0.3">
      <c r="A117" s="24"/>
      <c r="B117" s="15"/>
      <c r="C117" s="14"/>
      <c r="D117" s="15"/>
      <c r="E117" s="16"/>
      <c r="F117" s="16"/>
      <c r="G117" s="16"/>
      <c r="H117" s="16"/>
      <c r="I117" s="17"/>
    </row>
    <row r="118" spans="1:9" ht="16.649999999999999" thickTop="1" x14ac:dyDescent="0.3">
      <c r="A118" s="34" t="s">
        <v>20</v>
      </c>
      <c r="B118" s="34"/>
      <c r="C118" s="18"/>
      <c r="D118" s="19"/>
      <c r="E118" s="20"/>
      <c r="F118" s="20"/>
      <c r="G118" s="20"/>
      <c r="H118" s="20"/>
      <c r="I118" s="21"/>
    </row>
    <row r="119" spans="1:9" x14ac:dyDescent="0.25">
      <c r="A119" s="22"/>
      <c r="B119" s="6"/>
      <c r="C119" s="12"/>
      <c r="D119" s="6"/>
      <c r="E119" s="7"/>
      <c r="F119" s="7"/>
      <c r="G119" s="7"/>
      <c r="H119" s="7"/>
      <c r="I119" s="13"/>
    </row>
    <row r="120" spans="1:9" x14ac:dyDescent="0.25">
      <c r="A120" s="2" t="s">
        <v>4</v>
      </c>
      <c r="B120" s="3">
        <v>100</v>
      </c>
      <c r="C120" s="7"/>
      <c r="D120" s="6"/>
      <c r="E120" s="7"/>
      <c r="F120" s="7"/>
      <c r="G120" s="7"/>
      <c r="H120" s="7"/>
      <c r="I120" s="13"/>
    </row>
    <row r="121" spans="1:9" x14ac:dyDescent="0.25">
      <c r="A121" s="23"/>
      <c r="B121" s="6"/>
      <c r="C121" s="12"/>
      <c r="D121" s="6"/>
      <c r="E121" s="7"/>
      <c r="F121" s="7"/>
      <c r="G121" s="7"/>
      <c r="H121" s="7"/>
      <c r="I121" s="13"/>
    </row>
    <row r="122" spans="1:9" x14ac:dyDescent="0.25">
      <c r="A122" s="23" t="s">
        <v>5</v>
      </c>
      <c r="B122" s="6">
        <f>(B120*0.33)*3.17</f>
        <v>104.61</v>
      </c>
      <c r="C122" s="12">
        <f>ROUNDUP((B122/32),0)</f>
        <v>4</v>
      </c>
      <c r="D122" s="6">
        <f>C122*32</f>
        <v>128</v>
      </c>
      <c r="E122" s="7">
        <f>ROUNDDOWN((D122/320),0)</f>
        <v>0</v>
      </c>
      <c r="F122" s="7">
        <f>((D122)-(E122*320))/32</f>
        <v>4</v>
      </c>
      <c r="G122" s="7"/>
      <c r="H122" s="7"/>
      <c r="I122" s="13"/>
    </row>
    <row r="123" spans="1:9" x14ac:dyDescent="0.25">
      <c r="A123" s="23" t="s">
        <v>26</v>
      </c>
      <c r="B123" s="6">
        <f>(B120*0.67)*1.58</f>
        <v>105.86</v>
      </c>
      <c r="C123" s="12">
        <f>ROUNDUP((B123/16),0)</f>
        <v>7</v>
      </c>
      <c r="D123" s="6">
        <f>C123*16</f>
        <v>112</v>
      </c>
      <c r="E123" s="7">
        <f>ROUNDDOWN((D123/160),0)</f>
        <v>0</v>
      </c>
      <c r="F123" s="7">
        <f>((D123)-(E123*160))/16</f>
        <v>7</v>
      </c>
      <c r="G123" s="7"/>
      <c r="H123" s="7"/>
      <c r="I123" s="13"/>
    </row>
    <row r="124" spans="1:9" x14ac:dyDescent="0.25">
      <c r="A124" s="22"/>
      <c r="B124" s="6"/>
      <c r="C124" s="12"/>
      <c r="D124" s="6"/>
      <c r="E124" s="7"/>
      <c r="F124" s="7"/>
      <c r="G124" s="7"/>
      <c r="H124" s="7"/>
      <c r="I124" s="13"/>
    </row>
    <row r="125" spans="1:9" ht="13.3" thickBot="1" x14ac:dyDescent="0.3">
      <c r="A125" s="24"/>
      <c r="B125" s="15"/>
      <c r="C125" s="14"/>
      <c r="D125" s="15"/>
      <c r="E125" s="16"/>
      <c r="F125" s="16"/>
      <c r="G125" s="16"/>
      <c r="H125" s="16"/>
      <c r="I125" s="17"/>
    </row>
    <row r="126" spans="1:9" ht="16.649999999999999" thickTop="1" x14ac:dyDescent="0.3">
      <c r="A126" s="34" t="s">
        <v>15</v>
      </c>
      <c r="B126" s="34"/>
      <c r="C126" s="18"/>
      <c r="D126" s="19"/>
      <c r="E126" s="20"/>
      <c r="F126" s="20"/>
      <c r="G126" s="20"/>
      <c r="H126" s="20"/>
      <c r="I126" s="21"/>
    </row>
    <row r="127" spans="1:9" x14ac:dyDescent="0.25">
      <c r="A127" s="22"/>
      <c r="B127" s="6"/>
      <c r="C127" s="12"/>
      <c r="D127" s="6"/>
      <c r="E127" s="7"/>
      <c r="F127" s="7"/>
      <c r="G127" s="7"/>
      <c r="H127" s="7"/>
      <c r="I127" s="13"/>
    </row>
    <row r="128" spans="1:9" x14ac:dyDescent="0.25">
      <c r="A128" s="2" t="s">
        <v>4</v>
      </c>
      <c r="B128" s="3">
        <v>100</v>
      </c>
      <c r="C128" s="7"/>
      <c r="D128" s="6"/>
      <c r="E128" s="7"/>
      <c r="F128" s="7"/>
      <c r="G128" s="7"/>
      <c r="H128" s="7"/>
      <c r="I128" s="13"/>
    </row>
    <row r="129" spans="1:9" x14ac:dyDescent="0.25">
      <c r="A129" s="23"/>
      <c r="B129" s="6"/>
      <c r="C129" s="12"/>
      <c r="D129" s="6"/>
      <c r="E129" s="7"/>
      <c r="F129" s="7"/>
      <c r="G129" s="7"/>
      <c r="H129" s="7"/>
      <c r="I129" s="13"/>
    </row>
    <row r="130" spans="1:9" x14ac:dyDescent="0.25">
      <c r="A130" s="23" t="s">
        <v>23</v>
      </c>
      <c r="B130" s="6">
        <f>(B128*0.5)*2.11</f>
        <v>105.5</v>
      </c>
      <c r="C130" s="12">
        <f>ROUNDUP((B130/20),0)</f>
        <v>6</v>
      </c>
      <c r="D130" s="6">
        <f>C130*20</f>
        <v>120</v>
      </c>
      <c r="E130" s="7">
        <f>ROUNDDOWN((D130/200),0)</f>
        <v>0</v>
      </c>
      <c r="F130" s="7">
        <f>((D130)-(E130*200))/20</f>
        <v>6</v>
      </c>
      <c r="G130" s="7"/>
      <c r="H130" s="7"/>
      <c r="I130" s="13"/>
    </row>
    <row r="131" spans="1:9" x14ac:dyDescent="0.25">
      <c r="A131" s="23" t="s">
        <v>24</v>
      </c>
      <c r="B131" s="6">
        <f>(B128*0.5)*4.76</f>
        <v>238</v>
      </c>
      <c r="C131" s="12">
        <f>ROUNDUP((B131/48),0)</f>
        <v>5</v>
      </c>
      <c r="D131" s="6">
        <f>C131*48</f>
        <v>240</v>
      </c>
      <c r="E131" s="7">
        <f>ROUNDDOWN((D131/480),0)</f>
        <v>0</v>
      </c>
      <c r="F131" s="7">
        <f>((D131)-(E131*480))/48</f>
        <v>5</v>
      </c>
      <c r="G131" s="7"/>
      <c r="H131" s="7"/>
      <c r="I131" s="13"/>
    </row>
    <row r="132" spans="1:9" x14ac:dyDescent="0.25">
      <c r="A132" s="22"/>
      <c r="B132" s="6"/>
      <c r="C132" s="12"/>
      <c r="D132" s="6"/>
      <c r="E132" s="7"/>
      <c r="F132" s="7"/>
      <c r="G132" s="7"/>
      <c r="H132" s="7"/>
      <c r="I132" s="13"/>
    </row>
    <row r="133" spans="1:9" ht="13.3" thickBot="1" x14ac:dyDescent="0.3">
      <c r="A133" s="24"/>
      <c r="B133" s="15"/>
      <c r="C133" s="14"/>
      <c r="D133" s="15"/>
      <c r="E133" s="16"/>
      <c r="F133" s="16"/>
      <c r="G133" s="16"/>
      <c r="H133" s="16"/>
      <c r="I133" s="17"/>
    </row>
    <row r="134" spans="1:9" ht="16.649999999999999" thickTop="1" x14ac:dyDescent="0.3">
      <c r="A134" s="34" t="s">
        <v>16</v>
      </c>
      <c r="B134" s="34"/>
      <c r="C134" s="18"/>
      <c r="D134" s="19"/>
      <c r="E134" s="20"/>
      <c r="F134" s="20"/>
      <c r="G134" s="7"/>
      <c r="H134" s="7"/>
      <c r="I134" s="21"/>
    </row>
    <row r="135" spans="1:9" x14ac:dyDescent="0.25">
      <c r="A135" s="22"/>
      <c r="B135" s="6"/>
      <c r="C135" s="12"/>
      <c r="D135" s="6"/>
      <c r="E135" s="7"/>
      <c r="F135" s="7"/>
      <c r="G135" s="7"/>
      <c r="H135" s="7"/>
      <c r="I135" s="13"/>
    </row>
    <row r="136" spans="1:9" x14ac:dyDescent="0.25">
      <c r="A136" s="2" t="s">
        <v>4</v>
      </c>
      <c r="B136" s="3">
        <v>100</v>
      </c>
      <c r="C136" s="7"/>
      <c r="D136" s="6"/>
      <c r="E136" s="7"/>
      <c r="F136" s="7"/>
      <c r="G136" s="7"/>
      <c r="H136" s="7"/>
      <c r="I136" s="13"/>
    </row>
    <row r="137" spans="1:9" x14ac:dyDescent="0.25">
      <c r="A137" s="23"/>
      <c r="B137" s="6"/>
      <c r="C137" s="12"/>
      <c r="D137" s="6"/>
      <c r="E137" s="7"/>
      <c r="F137" s="7"/>
      <c r="G137" s="7"/>
      <c r="H137" s="7"/>
      <c r="I137" s="13"/>
    </row>
    <row r="138" spans="1:9" x14ac:dyDescent="0.25">
      <c r="A138" s="23" t="s">
        <v>24</v>
      </c>
      <c r="B138" s="6">
        <f>(B136*0.1)*4.76</f>
        <v>47.599999999999994</v>
      </c>
      <c r="C138" s="12">
        <f>ROUNDUP((B138/48),0)</f>
        <v>1</v>
      </c>
      <c r="D138" s="6">
        <f>C138*48</f>
        <v>48</v>
      </c>
      <c r="E138" s="7">
        <f>ROUNDDOWN((D138/480),0)</f>
        <v>0</v>
      </c>
      <c r="F138" s="7">
        <f>((D138)-(E138*480))/48</f>
        <v>1</v>
      </c>
      <c r="G138" s="7"/>
      <c r="H138" s="7"/>
      <c r="I138" s="13"/>
    </row>
    <row r="139" spans="1:9" x14ac:dyDescent="0.25">
      <c r="A139" s="23" t="s">
        <v>5</v>
      </c>
      <c r="B139" s="6">
        <f>(B136*0.3)*3.17</f>
        <v>95.1</v>
      </c>
      <c r="C139" s="12">
        <f>ROUNDUP((B139/32),0)</f>
        <v>3</v>
      </c>
      <c r="D139" s="6">
        <f t="shared" ref="D139" si="4">C139*32</f>
        <v>96</v>
      </c>
      <c r="E139" s="7">
        <f t="shared" ref="E139" si="5">ROUNDDOWN((D139/320),0)</f>
        <v>0</v>
      </c>
      <c r="F139" s="7">
        <f t="shared" ref="F139" si="6">((D139)-(E139*320))/32</f>
        <v>3</v>
      </c>
      <c r="G139" s="7"/>
      <c r="H139" s="7"/>
      <c r="I139" s="13"/>
    </row>
    <row r="140" spans="1:9" x14ac:dyDescent="0.25">
      <c r="A140" s="23" t="s">
        <v>26</v>
      </c>
      <c r="B140" s="6">
        <f>(B136*0.6)*1.58</f>
        <v>94.800000000000011</v>
      </c>
      <c r="C140" s="12">
        <f>ROUNDUP((B140/16),0)</f>
        <v>6</v>
      </c>
      <c r="D140" s="6">
        <f>C140*16</f>
        <v>96</v>
      </c>
      <c r="E140" s="7">
        <f>ROUNDDOWN((D140/160),0)</f>
        <v>0</v>
      </c>
      <c r="F140" s="7">
        <f>((D140)-(E140*160))/16</f>
        <v>6</v>
      </c>
      <c r="G140" s="7"/>
      <c r="H140" s="7"/>
      <c r="I140" s="13"/>
    </row>
    <row r="141" spans="1:9" ht="13.3" thickBot="1" x14ac:dyDescent="0.3">
      <c r="A141" s="24"/>
      <c r="B141" s="15"/>
      <c r="C141" s="14"/>
      <c r="D141" s="15"/>
      <c r="E141" s="16"/>
      <c r="F141" s="16"/>
      <c r="G141" s="16"/>
      <c r="H141" s="16"/>
      <c r="I141" s="17"/>
    </row>
    <row r="142" spans="1:9" s="7" customFormat="1" ht="13.3" thickTop="1" x14ac:dyDescent="0.25">
      <c r="B142" s="6"/>
    </row>
    <row r="143" spans="1:9" s="7" customFormat="1" x14ac:dyDescent="0.25">
      <c r="B143" s="6"/>
    </row>
    <row r="144" spans="1:9" s="7" customFormat="1" x14ac:dyDescent="0.25">
      <c r="B144" s="6"/>
    </row>
    <row r="145" spans="2:2" s="7" customFormat="1" x14ac:dyDescent="0.25">
      <c r="B145" s="6"/>
    </row>
    <row r="146" spans="2:2" s="7" customFormat="1" x14ac:dyDescent="0.25">
      <c r="B146" s="6"/>
    </row>
    <row r="147" spans="2:2" s="7" customFormat="1" x14ac:dyDescent="0.25">
      <c r="B147" s="6"/>
    </row>
    <row r="148" spans="2:2" s="7" customFormat="1" x14ac:dyDescent="0.25">
      <c r="B148" s="6"/>
    </row>
    <row r="149" spans="2:2" s="7" customFormat="1" x14ac:dyDescent="0.25">
      <c r="B149" s="6"/>
    </row>
    <row r="150" spans="2:2" s="7" customFormat="1" x14ac:dyDescent="0.25">
      <c r="B150" s="6"/>
    </row>
    <row r="151" spans="2:2" s="7" customFormat="1" x14ac:dyDescent="0.25">
      <c r="B151" s="6"/>
    </row>
    <row r="152" spans="2:2" s="7" customFormat="1" x14ac:dyDescent="0.25">
      <c r="B152" s="6"/>
    </row>
    <row r="153" spans="2:2" s="7" customFormat="1" x14ac:dyDescent="0.25">
      <c r="B153" s="6"/>
    </row>
    <row r="154" spans="2:2" s="7" customFormat="1" x14ac:dyDescent="0.25">
      <c r="B154" s="6"/>
    </row>
    <row r="155" spans="2:2" s="7" customFormat="1" x14ac:dyDescent="0.25">
      <c r="B155" s="6"/>
    </row>
    <row r="156" spans="2:2" s="7" customFormat="1" x14ac:dyDescent="0.25">
      <c r="B156" s="6"/>
    </row>
    <row r="157" spans="2:2" s="7" customFormat="1" x14ac:dyDescent="0.25">
      <c r="B157" s="6"/>
    </row>
    <row r="158" spans="2:2" s="7" customFormat="1" x14ac:dyDescent="0.25">
      <c r="B158" s="6"/>
    </row>
    <row r="159" spans="2:2" s="7" customFormat="1" x14ac:dyDescent="0.25">
      <c r="B159" s="6"/>
    </row>
    <row r="160" spans="2:2" s="7" customFormat="1" x14ac:dyDescent="0.25">
      <c r="B160" s="6"/>
    </row>
    <row r="161" spans="2:2" s="7" customFormat="1" x14ac:dyDescent="0.25">
      <c r="B161" s="6"/>
    </row>
    <row r="162" spans="2:2" s="7" customFormat="1" x14ac:dyDescent="0.25">
      <c r="B162" s="6"/>
    </row>
    <row r="163" spans="2:2" s="7" customFormat="1" x14ac:dyDescent="0.25">
      <c r="B163" s="6"/>
    </row>
    <row r="164" spans="2:2" s="7" customFormat="1" x14ac:dyDescent="0.25">
      <c r="B164" s="6"/>
    </row>
    <row r="165" spans="2:2" s="7" customFormat="1" x14ac:dyDescent="0.25">
      <c r="B165" s="6"/>
    </row>
    <row r="166" spans="2:2" s="7" customFormat="1" x14ac:dyDescent="0.25">
      <c r="B166" s="6"/>
    </row>
    <row r="167" spans="2:2" s="7" customFormat="1" x14ac:dyDescent="0.25">
      <c r="B167" s="6"/>
    </row>
    <row r="168" spans="2:2" s="7" customFormat="1" x14ac:dyDescent="0.25">
      <c r="B168" s="6"/>
    </row>
    <row r="169" spans="2:2" s="7" customFormat="1" x14ac:dyDescent="0.25">
      <c r="B169" s="6"/>
    </row>
  </sheetData>
  <sheetProtection password="96A7" sheet="1" objects="1" scenarios="1" selectLockedCells="1"/>
  <mergeCells count="19">
    <mergeCell ref="A3:B3"/>
    <mergeCell ref="A11:B11"/>
    <mergeCell ref="A19:B19"/>
    <mergeCell ref="A134:B134"/>
    <mergeCell ref="A35:B35"/>
    <mergeCell ref="C1:I1"/>
    <mergeCell ref="A2:B2"/>
    <mergeCell ref="A93:B93"/>
    <mergeCell ref="A102:B102"/>
    <mergeCell ref="A110:B110"/>
    <mergeCell ref="A118:B118"/>
    <mergeCell ref="A126:B126"/>
    <mergeCell ref="A69:B69"/>
    <mergeCell ref="A77:B77"/>
    <mergeCell ref="A85:B85"/>
    <mergeCell ref="A51:B51"/>
    <mergeCell ref="A61:B61"/>
    <mergeCell ref="A27:B27"/>
    <mergeCell ref="A43:B43"/>
  </mergeCells>
  <phoneticPr fontId="4" type="noConversion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Paver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2016-03-22T23:37:38Z</dcterms:created>
  <dcterms:modified xsi:type="dcterms:W3CDTF">2016-09-14T19:15:29Z</dcterms:modified>
</cp:coreProperties>
</file>